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Budget\2023-2024\"/>
    </mc:Choice>
  </mc:AlternateContent>
  <xr:revisionPtr revIDLastSave="0" documentId="13_ncr:1_{E156EDA1-E8B1-4E14-98DC-BF8ECDEC6008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Certification " sheetId="6" r:id="rId1"/>
    <sheet name="Summary 2023-2024" sheetId="5" r:id="rId2"/>
    <sheet name="GF 2023-2024" sheetId="1" r:id="rId3"/>
    <sheet name="WF 2023-2024" sheetId="3" r:id="rId4"/>
    <sheet name="SF 2023-2024" sheetId="4" r:id="rId5"/>
    <sheet name="Calculations" sheetId="7" state="hidden" r:id="rId6"/>
    <sheet name="Sheet1" sheetId="8" state="hidden" r:id="rId7"/>
    <sheet name="Sheet2" sheetId="9" state="hidden" r:id="rId8"/>
  </sheets>
  <definedNames>
    <definedName name="_xlnm.Print_Area" localSheetId="5">Calculations!$A$1:$I$21</definedName>
    <definedName name="_xlnm.Print_Area" localSheetId="0">'Certification '!$A$1:$E$24</definedName>
    <definedName name="_xlnm.Print_Area" localSheetId="2">'GF 2023-2024'!$A$1:$F$297</definedName>
    <definedName name="_xlnm.Print_Area" localSheetId="4">'SF 2023-2024'!$A$1:$F$98</definedName>
    <definedName name="_xlnm.Print_Area" localSheetId="1">'Summary 2023-2024'!$A$1:$E$29</definedName>
    <definedName name="_xlnm.Print_Area" localSheetId="3">'WF 2023-2024'!$A$1:$F$121</definedName>
    <definedName name="_xlnm.Print_Titles" localSheetId="2">'GF 2023-2024'!$1:$3</definedName>
    <definedName name="_xlnm.Print_Titles" localSheetId="4">'SF 2023-2024'!$1:$3</definedName>
    <definedName name="_xlnm.Print_Titles" localSheetId="3">'WF 2023-2024'!$1:$3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265" i="1"/>
  <c r="E156" i="1"/>
  <c r="E110" i="1"/>
  <c r="F273" i="1" l="1"/>
  <c r="E276" i="1"/>
  <c r="F12" i="4" l="1"/>
  <c r="E13" i="4"/>
  <c r="D13" i="4"/>
  <c r="F16" i="3"/>
  <c r="E17" i="3"/>
  <c r="D17" i="3"/>
  <c r="E31" i="1" l="1"/>
  <c r="F8" i="1" l="1"/>
  <c r="D153" i="1" l="1"/>
  <c r="F122" i="1"/>
  <c r="D14" i="1" l="1"/>
  <c r="B1" i="3" l="1"/>
  <c r="E73" i="3" l="1"/>
  <c r="F7" i="4" l="1"/>
  <c r="E77" i="4" l="1"/>
  <c r="E92" i="4"/>
  <c r="G67" i="4"/>
  <c r="E66" i="4"/>
  <c r="E82" i="4" s="1"/>
  <c r="F68" i="4"/>
  <c r="D58" i="4"/>
  <c r="E108" i="3"/>
  <c r="F116" i="3"/>
  <c r="F91" i="3"/>
  <c r="F90" i="3"/>
  <c r="F92" i="3" s="1"/>
  <c r="F30" i="1" l="1"/>
  <c r="F25" i="1"/>
  <c r="F237" i="1"/>
  <c r="F116" i="1" l="1"/>
  <c r="I292" i="1"/>
  <c r="E17" i="6" s="1"/>
  <c r="F196" i="1"/>
  <c r="F195" i="1"/>
  <c r="F183" i="1"/>
  <c r="F162" i="1"/>
  <c r="F161" i="1"/>
  <c r="F160" i="1"/>
  <c r="D108" i="1"/>
  <c r="D110" i="1" s="1"/>
  <c r="D22" i="1"/>
  <c r="D90" i="1"/>
  <c r="F35" i="1"/>
  <c r="D9" i="1"/>
  <c r="D26" i="1"/>
  <c r="D31" i="1"/>
  <c r="D36" i="1"/>
  <c r="D40" i="1"/>
  <c r="D47" i="1"/>
  <c r="D56" i="1"/>
  <c r="D60" i="1"/>
  <c r="D64" i="1"/>
  <c r="D68" i="1"/>
  <c r="D72" i="1"/>
  <c r="D76" i="1"/>
  <c r="D94" i="1"/>
  <c r="D98" i="1"/>
  <c r="D119" i="1"/>
  <c r="D123" i="1"/>
  <c r="D127" i="1"/>
  <c r="D131" i="1"/>
  <c r="D138" i="1"/>
  <c r="D140" i="1" s="1"/>
  <c r="D149" i="1"/>
  <c r="D154" i="1"/>
  <c r="D163" i="1"/>
  <c r="D169" i="1"/>
  <c r="D176" i="1"/>
  <c r="D180" i="1"/>
  <c r="D184" i="1"/>
  <c r="D188" i="1"/>
  <c r="D197" i="1"/>
  <c r="D199" i="1" s="1"/>
  <c r="D206" i="1"/>
  <c r="D208" i="1" s="1"/>
  <c r="D218" i="1"/>
  <c r="D222" i="1"/>
  <c r="D228" i="1"/>
  <c r="D232" i="1"/>
  <c r="D238" i="1"/>
  <c r="D242" i="1"/>
  <c r="D246" i="1"/>
  <c r="D254" i="1"/>
  <c r="D267" i="1"/>
  <c r="D269" i="1" s="1"/>
  <c r="D276" i="1"/>
  <c r="D283" i="1"/>
  <c r="D294" i="1"/>
  <c r="D156" i="1" l="1"/>
  <c r="D171" i="1"/>
  <c r="D190" i="1"/>
  <c r="D256" i="1"/>
  <c r="D279" i="1" s="1"/>
  <c r="D286" i="1" s="1"/>
  <c r="D297" i="1" s="1"/>
  <c r="D133" i="1"/>
  <c r="D100" i="1"/>
  <c r="D78" i="1"/>
  <c r="D84" i="4"/>
  <c r="D48" i="4"/>
  <c r="D44" i="4"/>
  <c r="D37" i="4"/>
  <c r="D27" i="4"/>
  <c r="D71" i="4"/>
  <c r="D73" i="4" s="1"/>
  <c r="D55" i="4"/>
  <c r="D50" i="4" l="1"/>
  <c r="D39" i="4"/>
  <c r="D211" i="1"/>
  <c r="D298" i="1" s="1"/>
  <c r="F262" i="1"/>
  <c r="F83" i="4" l="1"/>
  <c r="F70" i="4"/>
  <c r="F69" i="4"/>
  <c r="F67" i="4"/>
  <c r="F58" i="4"/>
  <c r="E14" i="5" s="1"/>
  <c r="F57" i="4"/>
  <c r="E58" i="4"/>
  <c r="F54" i="4"/>
  <c r="F47" i="4"/>
  <c r="F43" i="4"/>
  <c r="F36" i="4"/>
  <c r="F35" i="4"/>
  <c r="F34" i="4"/>
  <c r="F33" i="4"/>
  <c r="F32" i="4"/>
  <c r="F31" i="4"/>
  <c r="F30" i="4"/>
  <c r="F26" i="4"/>
  <c r="F25" i="4"/>
  <c r="F24" i="4"/>
  <c r="F23" i="4"/>
  <c r="F11" i="4"/>
  <c r="F13" i="4" s="1"/>
  <c r="F83" i="3"/>
  <c r="F100" i="3"/>
  <c r="F99" i="3"/>
  <c r="E242" i="1"/>
  <c r="F107" i="1"/>
  <c r="E108" i="1"/>
  <c r="E90" i="1"/>
  <c r="F89" i="1"/>
  <c r="E64" i="1"/>
  <c r="E56" i="1"/>
  <c r="D8" i="4" l="1"/>
  <c r="D19" i="4" s="1"/>
  <c r="D60" i="4" s="1"/>
  <c r="E96" i="3" l="1"/>
  <c r="F101" i="3"/>
  <c r="F289" i="1"/>
  <c r="G293" i="1" s="1"/>
  <c r="B1" i="4" l="1"/>
  <c r="F109" i="3"/>
  <c r="F95" i="3"/>
  <c r="F86" i="3"/>
  <c r="F85" i="3"/>
  <c r="F84" i="3"/>
  <c r="F82" i="3"/>
  <c r="F72" i="3"/>
  <c r="F71" i="3"/>
  <c r="F65" i="3"/>
  <c r="F64" i="3"/>
  <c r="F52" i="3"/>
  <c r="F48" i="3"/>
  <c r="F41" i="3"/>
  <c r="F40" i="3"/>
  <c r="F39" i="3"/>
  <c r="F38" i="3"/>
  <c r="F37" i="3"/>
  <c r="F36" i="3"/>
  <c r="F35" i="3"/>
  <c r="F31" i="3"/>
  <c r="F30" i="3"/>
  <c r="F29" i="3"/>
  <c r="F28" i="3"/>
  <c r="F27" i="3"/>
  <c r="F20" i="3"/>
  <c r="F21" i="3" s="1"/>
  <c r="F15" i="3"/>
  <c r="F17" i="3" s="1"/>
  <c r="F12" i="3"/>
  <c r="F7" i="3"/>
  <c r="F8" i="3" s="1"/>
  <c r="F282" i="1"/>
  <c r="F275" i="1"/>
  <c r="F274" i="1"/>
  <c r="F276" i="1" s="1"/>
  <c r="F266" i="1"/>
  <c r="F264" i="1"/>
  <c r="F263" i="1"/>
  <c r="F261" i="1"/>
  <c r="F260" i="1"/>
  <c r="F253" i="1"/>
  <c r="F252" i="1"/>
  <c r="F251" i="1"/>
  <c r="F250" i="1"/>
  <c r="F249" i="1"/>
  <c r="F245" i="1"/>
  <c r="F241" i="1"/>
  <c r="F236" i="1"/>
  <c r="F235" i="1"/>
  <c r="F231" i="1"/>
  <c r="F227" i="1"/>
  <c r="F226" i="1"/>
  <c r="F221" i="1"/>
  <c r="F217" i="1"/>
  <c r="F216" i="1"/>
  <c r="F205" i="1"/>
  <c r="F204" i="1"/>
  <c r="F203" i="1"/>
  <c r="F187" i="1"/>
  <c r="F179" i="1"/>
  <c r="F175" i="1"/>
  <c r="F168" i="1"/>
  <c r="F167" i="1"/>
  <c r="F166" i="1"/>
  <c r="F153" i="1"/>
  <c r="F152" i="1"/>
  <c r="F148" i="1"/>
  <c r="F147" i="1"/>
  <c r="F146" i="1"/>
  <c r="F145" i="1"/>
  <c r="F144" i="1"/>
  <c r="F137" i="1"/>
  <c r="F130" i="1"/>
  <c r="F126" i="1"/>
  <c r="F118" i="1"/>
  <c r="F117" i="1"/>
  <c r="F115" i="1"/>
  <c r="F114" i="1"/>
  <c r="F106" i="1"/>
  <c r="F105" i="1"/>
  <c r="F104" i="1"/>
  <c r="F97" i="1"/>
  <c r="F93" i="1"/>
  <c r="F88" i="1"/>
  <c r="F87" i="1"/>
  <c r="F86" i="1"/>
  <c r="F85" i="1"/>
  <c r="F84" i="1"/>
  <c r="F83" i="1"/>
  <c r="F82" i="1"/>
  <c r="F75" i="1"/>
  <c r="F71" i="1"/>
  <c r="F67" i="1"/>
  <c r="F63" i="1"/>
  <c r="F59" i="1"/>
  <c r="F55" i="1"/>
  <c r="F54" i="1"/>
  <c r="F53" i="1"/>
  <c r="F52" i="1"/>
  <c r="F51" i="1"/>
  <c r="F50" i="1"/>
  <c r="F46" i="1"/>
  <c r="F45" i="1"/>
  <c r="F44" i="1"/>
  <c r="F43" i="1"/>
  <c r="F39" i="1"/>
  <c r="F34" i="1"/>
  <c r="F36" i="1" s="1"/>
  <c r="F21" i="1"/>
  <c r="F20" i="1"/>
  <c r="F19" i="1"/>
  <c r="F18" i="1"/>
  <c r="F17" i="1"/>
  <c r="F13" i="1"/>
  <c r="F12" i="1"/>
  <c r="F7" i="1"/>
  <c r="F108" i="1" l="1"/>
  <c r="F90" i="1"/>
  <c r="F9" i="1"/>
  <c r="F119" i="1"/>
  <c r="E119" i="1"/>
  <c r="D17" i="4" l="1"/>
  <c r="E17" i="4"/>
  <c r="F17" i="4"/>
  <c r="F2" i="4"/>
  <c r="E66" i="3"/>
  <c r="D87" i="3"/>
  <c r="F87" i="3"/>
  <c r="D12" i="3"/>
  <c r="E12" i="3"/>
  <c r="E101" i="3"/>
  <c r="D101" i="3"/>
  <c r="D96" i="3"/>
  <c r="D73" i="3"/>
  <c r="D66" i="3"/>
  <c r="E21" i="3"/>
  <c r="F1" i="3"/>
  <c r="F1" i="4" s="1"/>
  <c r="E2" i="3"/>
  <c r="E1" i="3"/>
  <c r="D2" i="3"/>
  <c r="D2" i="4" s="1"/>
  <c r="E232" i="1"/>
  <c r="E222" i="1"/>
  <c r="E197" i="1"/>
  <c r="E199" i="1" s="1"/>
  <c r="E188" i="1"/>
  <c r="E184" i="1"/>
  <c r="E180" i="1"/>
  <c r="E176" i="1"/>
  <c r="E169" i="1"/>
  <c r="E149" i="1"/>
  <c r="E138" i="1"/>
  <c r="E140" i="1" s="1"/>
  <c r="E131" i="1"/>
  <c r="E127" i="1"/>
  <c r="E123" i="1"/>
  <c r="E98" i="1"/>
  <c r="E94" i="1"/>
  <c r="E76" i="1"/>
  <c r="E72" i="1"/>
  <c r="E283" i="1"/>
  <c r="E238" i="1"/>
  <c r="E254" i="1"/>
  <c r="E246" i="1"/>
  <c r="F138" i="1"/>
  <c r="E190" i="1" l="1"/>
  <c r="E133" i="1"/>
  <c r="E23" i="5" l="1"/>
  <c r="D88" i="4"/>
  <c r="D96" i="4" s="1"/>
  <c r="G23" i="7"/>
  <c r="E23" i="7"/>
  <c r="C23" i="7"/>
  <c r="G22" i="7"/>
  <c r="E22" i="7"/>
  <c r="C22" i="7"/>
  <c r="B14" i="7"/>
  <c r="C14" i="7" s="1"/>
  <c r="G8" i="7"/>
  <c r="G6" i="7"/>
  <c r="C10" i="7"/>
  <c r="E10" i="7"/>
  <c r="E8" i="7"/>
  <c r="C12" i="7"/>
  <c r="C8" i="7"/>
  <c r="G16" i="7" l="1"/>
  <c r="E16" i="7"/>
  <c r="C16" i="7"/>
  <c r="C20" i="7" s="1"/>
  <c r="F76" i="1" s="1"/>
  <c r="K22" i="7"/>
  <c r="K23" i="7" s="1"/>
  <c r="E14" i="7"/>
  <c r="G14" i="7"/>
  <c r="F17" i="6"/>
  <c r="B16" i="5"/>
  <c r="A28" i="5"/>
  <c r="C28" i="5"/>
  <c r="D23" i="5"/>
  <c r="C23" i="5"/>
  <c r="C17" i="4"/>
  <c r="F8" i="4"/>
  <c r="F55" i="4"/>
  <c r="F48" i="4"/>
  <c r="F44" i="4"/>
  <c r="F37" i="4"/>
  <c r="F27" i="4"/>
  <c r="F96" i="3"/>
  <c r="F66" i="3"/>
  <c r="D13" i="5" s="1"/>
  <c r="F53" i="3"/>
  <c r="F49" i="3"/>
  <c r="F42" i="3"/>
  <c r="F32" i="3"/>
  <c r="C21" i="3"/>
  <c r="F73" i="3"/>
  <c r="D14" i="5" s="1"/>
  <c r="E293" i="1"/>
  <c r="F293" i="1" s="1"/>
  <c r="F294" i="1" s="1"/>
  <c r="F283" i="1"/>
  <c r="C21" i="5"/>
  <c r="F254" i="1"/>
  <c r="F246" i="1"/>
  <c r="F242" i="1"/>
  <c r="F238" i="1"/>
  <c r="F232" i="1"/>
  <c r="E228" i="1"/>
  <c r="F228" i="1"/>
  <c r="F222" i="1"/>
  <c r="F218" i="1"/>
  <c r="F206" i="1"/>
  <c r="F208" i="1" s="1"/>
  <c r="C14" i="5" s="1"/>
  <c r="F197" i="1"/>
  <c r="F199" i="1" s="1"/>
  <c r="C13" i="5" s="1"/>
  <c r="F188" i="1"/>
  <c r="F184" i="1"/>
  <c r="F180" i="1"/>
  <c r="F176" i="1"/>
  <c r="F169" i="1"/>
  <c r="F163" i="1"/>
  <c r="F154" i="1"/>
  <c r="F149" i="1"/>
  <c r="F140" i="1"/>
  <c r="C9" i="5" s="1"/>
  <c r="F127" i="1"/>
  <c r="F123" i="1"/>
  <c r="F98" i="1"/>
  <c r="F94" i="1"/>
  <c r="F72" i="1"/>
  <c r="F68" i="1"/>
  <c r="F64" i="1"/>
  <c r="F60" i="1"/>
  <c r="F56" i="1"/>
  <c r="F47" i="1"/>
  <c r="F40" i="1"/>
  <c r="F31" i="1"/>
  <c r="F26" i="1"/>
  <c r="F22" i="1"/>
  <c r="F14" i="1"/>
  <c r="C19" i="5" l="1"/>
  <c r="E13" i="5"/>
  <c r="F39" i="4"/>
  <c r="G20" i="7"/>
  <c r="F55" i="3"/>
  <c r="D12" i="5" s="1"/>
  <c r="K24" i="7"/>
  <c r="F103" i="3"/>
  <c r="F44" i="3"/>
  <c r="D11" i="5" s="1"/>
  <c r="E20" i="7"/>
  <c r="F156" i="1"/>
  <c r="C10" i="5" s="1"/>
  <c r="F190" i="1"/>
  <c r="C12" i="5" s="1"/>
  <c r="F256" i="1"/>
  <c r="C18" i="5" s="1"/>
  <c r="F100" i="1"/>
  <c r="C6" i="5" s="1"/>
  <c r="F171" i="1"/>
  <c r="C11" i="5" s="1"/>
  <c r="F78" i="1"/>
  <c r="F19" i="4"/>
  <c r="E4" i="5" s="1"/>
  <c r="F50" i="4"/>
  <c r="E12" i="5" s="1"/>
  <c r="F60" i="4" l="1"/>
  <c r="C4" i="5"/>
  <c r="E87" i="3" l="1"/>
  <c r="E42" i="3"/>
  <c r="E154" i="1" l="1"/>
  <c r="D42" i="3" l="1"/>
  <c r="F71" i="4" l="1"/>
  <c r="F73" i="4" s="1"/>
  <c r="F110" i="3" l="1"/>
  <c r="F112" i="3" s="1"/>
  <c r="D18" i="5" l="1"/>
  <c r="F120" i="3"/>
  <c r="F84" i="4" l="1"/>
  <c r="E60" i="1"/>
  <c r="F88" i="4" l="1"/>
  <c r="F96" i="4" s="1"/>
  <c r="E18" i="5"/>
  <c r="E11" i="5" l="1"/>
  <c r="E32" i="3"/>
  <c r="E44" i="3" s="1"/>
  <c r="D32" i="3"/>
  <c r="D44" i="3" s="1"/>
  <c r="F98" i="4" l="1"/>
  <c r="E8" i="4" l="1"/>
  <c r="D8" i="3"/>
  <c r="E8" i="3"/>
  <c r="D110" i="3"/>
  <c r="E110" i="3"/>
  <c r="E112" i="3" s="1"/>
  <c r="E84" i="4"/>
  <c r="E88" i="4" s="1"/>
  <c r="E71" i="4"/>
  <c r="E73" i="4" s="1"/>
  <c r="E55" i="4"/>
  <c r="E48" i="4"/>
  <c r="E44" i="4"/>
  <c r="E37" i="4"/>
  <c r="E27" i="4"/>
  <c r="E53" i="3"/>
  <c r="E49" i="3"/>
  <c r="E206" i="1"/>
  <c r="E163" i="1"/>
  <c r="E171" i="1" s="1"/>
  <c r="E267" i="1"/>
  <c r="E218" i="1"/>
  <c r="E256" i="1" s="1"/>
  <c r="E294" i="1"/>
  <c r="E100" i="1"/>
  <c r="E68" i="1"/>
  <c r="E47" i="1"/>
  <c r="E40" i="1"/>
  <c r="E36" i="1"/>
  <c r="E26" i="1"/>
  <c r="E22" i="1"/>
  <c r="E14" i="1"/>
  <c r="E9" i="1"/>
  <c r="D49" i="3"/>
  <c r="D53" i="3"/>
  <c r="E19" i="4" l="1"/>
  <c r="D98" i="4"/>
  <c r="E55" i="3"/>
  <c r="D23" i="3"/>
  <c r="C20" i="5"/>
  <c r="E269" i="1"/>
  <c r="E279" i="1" s="1"/>
  <c r="E286" i="1" s="1"/>
  <c r="E78" i="1"/>
  <c r="E211" i="1" s="1"/>
  <c r="D103" i="3"/>
  <c r="E103" i="3"/>
  <c r="D22" i="5" s="1"/>
  <c r="D24" i="5" s="1"/>
  <c r="E50" i="4"/>
  <c r="D112" i="3"/>
  <c r="E208" i="1"/>
  <c r="D55" i="3"/>
  <c r="E96" i="4"/>
  <c r="E39" i="4"/>
  <c r="E60" i="4" l="1"/>
  <c r="E98" i="4" s="1"/>
  <c r="D77" i="3"/>
  <c r="E120" i="3"/>
  <c r="D59" i="3"/>
  <c r="D120" i="3"/>
  <c r="E22" i="5"/>
  <c r="E24" i="5" s="1"/>
  <c r="E15" i="5"/>
  <c r="E16" i="5" s="1"/>
  <c r="D122" i="3" l="1"/>
  <c r="E25" i="5"/>
  <c r="E34" i="5"/>
  <c r="F110" i="1" l="1"/>
  <c r="C7" i="5" l="1"/>
  <c r="F131" i="1"/>
  <c r="F133" i="1" s="1"/>
  <c r="C8" i="5" s="1"/>
  <c r="C15" i="5" l="1"/>
  <c r="F211" i="1"/>
  <c r="C16" i="5" l="1"/>
  <c r="E297" i="1"/>
  <c r="E298" i="1" l="1"/>
  <c r="C22" i="5"/>
  <c r="C24" i="5" s="1"/>
  <c r="C34" i="5" l="1"/>
  <c r="C25" i="5"/>
  <c r="E23" i="3"/>
  <c r="E59" i="3" s="1"/>
  <c r="E77" i="3" l="1"/>
  <c r="E122" i="3" s="1"/>
  <c r="F267" i="1"/>
  <c r="F269" i="1" s="1"/>
  <c r="F279" i="1" s="1"/>
  <c r="F286" i="1" s="1"/>
  <c r="F297" i="1" s="1"/>
  <c r="F298" i="1" s="1"/>
  <c r="F30" i="5" l="1"/>
  <c r="F23" i="3"/>
  <c r="F77" i="3" s="1"/>
  <c r="F122" i="3" s="1"/>
  <c r="D4" i="5" l="1"/>
  <c r="D15" i="5" s="1"/>
  <c r="F59" i="3"/>
  <c r="D16" i="5" l="1"/>
  <c r="D25" i="5"/>
  <c r="D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Village Clerk</author>
  </authors>
  <commentList>
    <comment ref="A2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Village Clerk:</t>
        </r>
        <r>
          <rPr>
            <sz val="8"/>
            <color indexed="81"/>
            <rFont val="Tahoma"/>
            <family val="2"/>
          </rPr>
          <t xml:space="preserve">
Use the figure from last year's tax roll, last page, last column, grand total.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Canaseraga</author>
  </authors>
  <commentList>
    <comment ref="B3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Canaseraga:</t>
        </r>
        <r>
          <rPr>
            <sz val="10"/>
            <color indexed="81"/>
            <rFont val="Tahoma"/>
            <family val="2"/>
          </rPr>
          <t xml:space="preserve">
On 7/19/2010 corrected line item number from G3620.4 to G8189.4 per Mark Colopy.</t>
        </r>
      </text>
    </comment>
  </commentList>
</comments>
</file>

<file path=xl/sharedStrings.xml><?xml version="1.0" encoding="utf-8"?>
<sst xmlns="http://schemas.openxmlformats.org/spreadsheetml/2006/main" count="624" uniqueCount="488">
  <si>
    <t>A1010.1</t>
  </si>
  <si>
    <t>A1010.4</t>
  </si>
  <si>
    <t>Contractual</t>
  </si>
  <si>
    <t>Village Budget</t>
  </si>
  <si>
    <t>For the Village of Canaseraga</t>
  </si>
  <si>
    <t>In the County of Allegany</t>
  </si>
  <si>
    <t>Budget</t>
  </si>
  <si>
    <t>Officer</t>
  </si>
  <si>
    <t>Mayor</t>
  </si>
  <si>
    <t>A1210.1</t>
  </si>
  <si>
    <t>A1210.4</t>
  </si>
  <si>
    <t>A1325.1</t>
  </si>
  <si>
    <t>A1325.2</t>
  </si>
  <si>
    <t>A1325.4</t>
  </si>
  <si>
    <t>Total</t>
  </si>
  <si>
    <t>A1330.4</t>
  </si>
  <si>
    <t>Lawyer</t>
  </si>
  <si>
    <t>A1420.4</t>
  </si>
  <si>
    <t>Election</t>
  </si>
  <si>
    <t>A1450.4</t>
  </si>
  <si>
    <t>A1990.4</t>
  </si>
  <si>
    <t>A1620.2</t>
  </si>
  <si>
    <t>A1620.4</t>
  </si>
  <si>
    <t>Central Garage</t>
  </si>
  <si>
    <t>A1640.2</t>
  </si>
  <si>
    <t>A1640.4</t>
  </si>
  <si>
    <t>Unallocated Insurance</t>
  </si>
  <si>
    <t>A1910.4</t>
  </si>
  <si>
    <t>Association Dues</t>
  </si>
  <si>
    <t>A1920.4</t>
  </si>
  <si>
    <t>Code Enforcement</t>
  </si>
  <si>
    <t>A3410.2</t>
  </si>
  <si>
    <t>A3410.4</t>
  </si>
  <si>
    <t>Insurance</t>
  </si>
  <si>
    <t>A4540.4</t>
  </si>
  <si>
    <t>A3989.4</t>
  </si>
  <si>
    <t>A3620.4</t>
  </si>
  <si>
    <t>A5110.1</t>
  </si>
  <si>
    <t>A5110.2</t>
  </si>
  <si>
    <t>A5110.4</t>
  </si>
  <si>
    <t>Snow Removal</t>
  </si>
  <si>
    <t>A5142.4</t>
  </si>
  <si>
    <t>Street Lighting</t>
  </si>
  <si>
    <t>A5182.4</t>
  </si>
  <si>
    <t>Sidewalks</t>
  </si>
  <si>
    <t>A5410.4</t>
  </si>
  <si>
    <t>Publicity</t>
  </si>
  <si>
    <t>A6410.4</t>
  </si>
  <si>
    <t>A7140.2</t>
  </si>
  <si>
    <t>A7140.4</t>
  </si>
  <si>
    <t>Recreational &amp; Park</t>
  </si>
  <si>
    <t>A8160.2</t>
  </si>
  <si>
    <t>A8160.4</t>
  </si>
  <si>
    <t>A9030.8</t>
  </si>
  <si>
    <t>A9040.8</t>
  </si>
  <si>
    <t>Worker’s Compensation</t>
  </si>
  <si>
    <t>A9050.8</t>
  </si>
  <si>
    <t>Unemployment</t>
  </si>
  <si>
    <t>A9055.8</t>
  </si>
  <si>
    <t>Disability</t>
  </si>
  <si>
    <t xml:space="preserve">Employee Benefit Social Security </t>
  </si>
  <si>
    <t>Employee Benefit Worker's Compensation</t>
  </si>
  <si>
    <t>Employee Benefit Unemployment</t>
  </si>
  <si>
    <t>Employee Benefit Disability</t>
  </si>
  <si>
    <t>F1910.4</t>
  </si>
  <si>
    <t>F8310.1</t>
  </si>
  <si>
    <t>F8320.2</t>
  </si>
  <si>
    <t>F8320.4</t>
  </si>
  <si>
    <t>F9030.8</t>
  </si>
  <si>
    <t>F9050.8</t>
  </si>
  <si>
    <t>F2140</t>
  </si>
  <si>
    <t>F2142</t>
  </si>
  <si>
    <t>F2144</t>
  </si>
  <si>
    <t>F2148</t>
  </si>
  <si>
    <t>Interest and Penalties</t>
  </si>
  <si>
    <t>Fund Balance</t>
  </si>
  <si>
    <t>Supply and Power</t>
  </si>
  <si>
    <t>Employee Benefit Social Security</t>
  </si>
  <si>
    <t>F2401</t>
  </si>
  <si>
    <t>Use of Money and Property</t>
  </si>
  <si>
    <t xml:space="preserve">Final </t>
  </si>
  <si>
    <t>G9030.8</t>
  </si>
  <si>
    <t>G9050.8</t>
  </si>
  <si>
    <t>G8130.4d</t>
  </si>
  <si>
    <t>G8130.2</t>
  </si>
  <si>
    <t>G8130.4</t>
  </si>
  <si>
    <t>G8130.4a</t>
  </si>
  <si>
    <t>G8130.4b</t>
  </si>
  <si>
    <t>G2122</t>
  </si>
  <si>
    <t>Sewer use fee</t>
  </si>
  <si>
    <t>G2128</t>
  </si>
  <si>
    <t>Late fee</t>
  </si>
  <si>
    <t>G2401</t>
  </si>
  <si>
    <t>Bank Interest</t>
  </si>
  <si>
    <t>SEWER DEBT SERVICE REVENUE</t>
  </si>
  <si>
    <t>Use of Money and Property Total</t>
  </si>
  <si>
    <t>REAL PROPERTY TAXES</t>
  </si>
  <si>
    <t>A1001</t>
  </si>
  <si>
    <t>Real Property Taxes</t>
  </si>
  <si>
    <t>A1030</t>
  </si>
  <si>
    <t>Special Assessments</t>
  </si>
  <si>
    <t>A1090</t>
  </si>
  <si>
    <t>Interest and Penalties on Taxes</t>
  </si>
  <si>
    <t>A1130</t>
  </si>
  <si>
    <t>Utilities Gross Receipts Tax</t>
  </si>
  <si>
    <t>A1255</t>
  </si>
  <si>
    <t>Clerk Fees</t>
  </si>
  <si>
    <t>A1289</t>
  </si>
  <si>
    <t>A2001</t>
  </si>
  <si>
    <t>Park Charges</t>
  </si>
  <si>
    <t>A2262</t>
  </si>
  <si>
    <t>A2389</t>
  </si>
  <si>
    <t>A2401</t>
  </si>
  <si>
    <t>A2590</t>
  </si>
  <si>
    <t>Building Permits</t>
  </si>
  <si>
    <t>DEPARTMENTAL INCOME</t>
  </si>
  <si>
    <t>A2665</t>
  </si>
  <si>
    <t>Sale of Equipment</t>
  </si>
  <si>
    <t>A2680</t>
  </si>
  <si>
    <t>Insurance Recoveries</t>
  </si>
  <si>
    <t>A2701</t>
  </si>
  <si>
    <t>Prior Year’s Expenditures</t>
  </si>
  <si>
    <t>A2770</t>
  </si>
  <si>
    <t>State Revenue Sharing</t>
  </si>
  <si>
    <t>A3005</t>
  </si>
  <si>
    <t>Mortgage Tax</t>
  </si>
  <si>
    <t>A3007</t>
  </si>
  <si>
    <t>Railroad Tax Revenue</t>
  </si>
  <si>
    <t>A3040</t>
  </si>
  <si>
    <t>Tax Maps and Assessments</t>
  </si>
  <si>
    <t>A3089</t>
  </si>
  <si>
    <t>A3501</t>
  </si>
  <si>
    <t>CHIPS</t>
  </si>
  <si>
    <t>A3820</t>
  </si>
  <si>
    <t>Other Tax Items Total</t>
  </si>
  <si>
    <t>Non-Property Tax Item Total</t>
  </si>
  <si>
    <t xml:space="preserve">Non-Property Tax Item </t>
  </si>
  <si>
    <t>General</t>
  </si>
  <si>
    <t>General Total</t>
  </si>
  <si>
    <t>Culture and Recreation</t>
  </si>
  <si>
    <t>Culture and Recreation Total</t>
  </si>
  <si>
    <t>Intergovernmental Income</t>
  </si>
  <si>
    <t>Intergovernmental Income Total</t>
  </si>
  <si>
    <t>Licenses and Permits</t>
  </si>
  <si>
    <t>License and Permit Total</t>
  </si>
  <si>
    <t>Refund Prior Year Expenditures</t>
  </si>
  <si>
    <t>Refund Prior Year Expenditures Total</t>
  </si>
  <si>
    <t>State Aid</t>
  </si>
  <si>
    <t>Real Property Tax Total</t>
  </si>
  <si>
    <t>Tax Rate</t>
  </si>
  <si>
    <t>Water</t>
  </si>
  <si>
    <t>Sewer</t>
  </si>
  <si>
    <t>APPROPRIATIONS</t>
  </si>
  <si>
    <t xml:space="preserve">ESTIMATED REVENUES </t>
  </si>
  <si>
    <t xml:space="preserve">Water </t>
  </si>
  <si>
    <t>Acct. #</t>
  </si>
  <si>
    <t>Public Safety</t>
  </si>
  <si>
    <t>Health</t>
  </si>
  <si>
    <t>Transportation</t>
  </si>
  <si>
    <t>Inter-Fund Transfers</t>
  </si>
  <si>
    <t>General Government Support</t>
  </si>
  <si>
    <t>Economic Assistance and Opportunity</t>
  </si>
  <si>
    <t xml:space="preserve">Home and Community Services </t>
  </si>
  <si>
    <t>Employees Benefits</t>
  </si>
  <si>
    <t>F8310.1a</t>
  </si>
  <si>
    <t>F8310.1b</t>
  </si>
  <si>
    <t>F8320.4a</t>
  </si>
  <si>
    <t>Water Testing</t>
  </si>
  <si>
    <t>F8320.4b</t>
  </si>
  <si>
    <t>F8320.4c</t>
  </si>
  <si>
    <t>F8320.4d</t>
  </si>
  <si>
    <t>Rate per $1,000</t>
  </si>
  <si>
    <t>F1950.4</t>
  </si>
  <si>
    <t>1000-1999</t>
  </si>
  <si>
    <t>3000-3999</t>
  </si>
  <si>
    <t>5000-5999</t>
  </si>
  <si>
    <t>6000-6999</t>
  </si>
  <si>
    <t>7000-7999</t>
  </si>
  <si>
    <t>8000-8999</t>
  </si>
  <si>
    <t>9000-9099</t>
  </si>
  <si>
    <t>9700-9799</t>
  </si>
  <si>
    <t>Education</t>
  </si>
  <si>
    <t>2000-2999</t>
  </si>
  <si>
    <t>4000-4999</t>
  </si>
  <si>
    <t xml:space="preserve">Contractual </t>
  </si>
  <si>
    <t>A8664.1</t>
  </si>
  <si>
    <t>A8664.4</t>
  </si>
  <si>
    <t>A1989.4</t>
  </si>
  <si>
    <t>A1380.4</t>
  </si>
  <si>
    <t>Special Item</t>
  </si>
  <si>
    <t>Refuse &amp; Garbage</t>
  </si>
  <si>
    <t>9900-9999</t>
  </si>
  <si>
    <t>Water Administration</t>
  </si>
  <si>
    <t>Sub Total</t>
  </si>
  <si>
    <t>GRAND TOTAL APPROPRIATIONS</t>
  </si>
  <si>
    <t>GRAND TOTAL REVENUE</t>
  </si>
  <si>
    <t>1000-2999</t>
  </si>
  <si>
    <t>Local Sources</t>
  </si>
  <si>
    <t>State Sources</t>
  </si>
  <si>
    <t>Federal Sources</t>
  </si>
  <si>
    <t>General Government Support Total (1000-1999)</t>
  </si>
  <si>
    <t>Public Safety Total (3000-3999)</t>
  </si>
  <si>
    <t>Health Total (4000-4999)</t>
  </si>
  <si>
    <t>Transportation Total (5000-5999)</t>
  </si>
  <si>
    <t>Culture &amp; Recreation Total (7000-7999)</t>
  </si>
  <si>
    <t>Home &amp; Community Services Total (8000-8999)</t>
  </si>
  <si>
    <t>Employee Benefits Total (9000-9099)</t>
  </si>
  <si>
    <t>Inter-fund Transfer Total (9900-9999)</t>
  </si>
  <si>
    <t>Local Sources Total (1000-2999)</t>
  </si>
  <si>
    <t>State Sources Total (3000-3999)</t>
  </si>
  <si>
    <t>F1380.4</t>
  </si>
  <si>
    <t>A1640.4a</t>
  </si>
  <si>
    <t>G1380.4</t>
  </si>
  <si>
    <t>Fire Protection for Fire Department</t>
  </si>
  <si>
    <t>A1620.4a</t>
  </si>
  <si>
    <t>A1640.4b</t>
  </si>
  <si>
    <t>A1640.4c</t>
  </si>
  <si>
    <t>A2210</t>
  </si>
  <si>
    <t>Sewer Administration</t>
  </si>
  <si>
    <t>G8110.1</t>
  </si>
  <si>
    <t>G8110.1a</t>
  </si>
  <si>
    <t>G8110.1b</t>
  </si>
  <si>
    <t>Government Support Total (1000-1999)</t>
  </si>
  <si>
    <t>Home &amp; Community Service Total (8000-8999)</t>
  </si>
  <si>
    <t>Employee Benefit Total (9000-9099)</t>
  </si>
  <si>
    <t>Governmental Support Total (1000-1999)</t>
  </si>
  <si>
    <t>Treatment &amp; Disposal</t>
  </si>
  <si>
    <t>Water Sales and Charges Total</t>
  </si>
  <si>
    <t>Summer Rec. Supplies</t>
  </si>
  <si>
    <t>Vehicle Fuel</t>
  </si>
  <si>
    <t>A1620.4b</t>
  </si>
  <si>
    <t>Utility - Electric</t>
  </si>
  <si>
    <t>Utility - Telephone</t>
  </si>
  <si>
    <t>A3410.4a</t>
  </si>
  <si>
    <t>A3410.4b</t>
  </si>
  <si>
    <t>A3410.4c</t>
  </si>
  <si>
    <t>A3410.4d</t>
  </si>
  <si>
    <t>Sewer Testing</t>
  </si>
  <si>
    <t>A1640.4d</t>
  </si>
  <si>
    <t xml:space="preserve">Operation of Building </t>
  </si>
  <si>
    <t xml:space="preserve">Legislative Board </t>
  </si>
  <si>
    <t xml:space="preserve">Contingent Account </t>
  </si>
  <si>
    <t xml:space="preserve">Public Safety </t>
  </si>
  <si>
    <t xml:space="preserve">Interest Earned </t>
  </si>
  <si>
    <t xml:space="preserve">Water Service Charges </t>
  </si>
  <si>
    <t>A1325.1a</t>
  </si>
  <si>
    <t>A1325.4a</t>
  </si>
  <si>
    <t>A5110.1a</t>
  </si>
  <si>
    <t>A7140.4a</t>
  </si>
  <si>
    <t>G1910.4</t>
  </si>
  <si>
    <t>G8130.4c</t>
  </si>
  <si>
    <t>A9901.9</t>
  </si>
  <si>
    <t>A9901.9a</t>
  </si>
  <si>
    <t>A9901.9b</t>
  </si>
  <si>
    <t xml:space="preserve">Unclassified Revenues </t>
  </si>
  <si>
    <t>GENERAL FUND REVENUE GRAND TOTAL</t>
  </si>
  <si>
    <t>General Fund Revenue Sub Total</t>
  </si>
  <si>
    <t xml:space="preserve">Debt Service </t>
  </si>
  <si>
    <t>SEWER FUND APPROPRIATIONS TOTAL</t>
  </si>
  <si>
    <t>Sewer O&amp;M Revenue Total</t>
  </si>
  <si>
    <t>G2392</t>
  </si>
  <si>
    <t>Serial Bonds Principal</t>
  </si>
  <si>
    <t>Debt Service Charge Total</t>
  </si>
  <si>
    <t>SEWER FUND O&amp;M REVENUE</t>
  </si>
  <si>
    <t>Departmental Revenue O&amp;M</t>
  </si>
  <si>
    <t>Debt Service Charge</t>
  </si>
  <si>
    <t>TAX LEVY (to be raised by local taxes)</t>
  </si>
  <si>
    <t>State of New York</t>
  </si>
  <si>
    <t>Accountant</t>
  </si>
  <si>
    <t>Accountant Fees</t>
  </si>
  <si>
    <t>Clerk/Treasurer</t>
  </si>
  <si>
    <t>Equipment &amp; Capital Outlay</t>
  </si>
  <si>
    <t>Contractual - Accountant</t>
  </si>
  <si>
    <t>Contractual - Property Taxes
(Town/County &amp; School)</t>
  </si>
  <si>
    <t>A2801</t>
  </si>
  <si>
    <t>F0909</t>
  </si>
  <si>
    <t xml:space="preserve">Contractual - Insurance </t>
  </si>
  <si>
    <t>G8189.4</t>
  </si>
  <si>
    <t>Contractual - Safety Inspection</t>
  </si>
  <si>
    <t>G9710.6</t>
  </si>
  <si>
    <t>Principal on Serial Bonds (E.F.C.)</t>
  </si>
  <si>
    <t>Capital Equipment Reserve
(to replenish fund)</t>
  </si>
  <si>
    <t>Street Reserve
(to replenish fund)</t>
  </si>
  <si>
    <t>Contractual - Insurance</t>
  </si>
  <si>
    <t>A4540.4a</t>
  </si>
  <si>
    <t>F2801</t>
  </si>
  <si>
    <t>Inter-fund Transfer (Journal entry only, do transfers in May)</t>
  </si>
  <si>
    <t>A3410.4e</t>
  </si>
  <si>
    <t>Water Fund</t>
  </si>
  <si>
    <t>Sewer Fund</t>
  </si>
  <si>
    <t>General Fund</t>
  </si>
  <si>
    <t>SEWER FUND APPROPRIATIONS</t>
  </si>
  <si>
    <t>O&amp;M and DEBT SVC REVENUE TOTAL</t>
  </si>
  <si>
    <t>Interfund Revenue (Water Reserve)</t>
  </si>
  <si>
    <t>GENERAL FUND REVENUES</t>
  </si>
  <si>
    <t>CHECKER</t>
  </si>
  <si>
    <t>(should equal zero)</t>
  </si>
  <si>
    <t xml:space="preserve">Contingency </t>
  </si>
  <si>
    <t xml:space="preserve">Fund Balance </t>
  </si>
  <si>
    <t>GENERAL FUND APPROPRIATIONS</t>
  </si>
  <si>
    <t>WATER FUND APPROPRIATIONS</t>
  </si>
  <si>
    <t>WATER FUND REVENUE</t>
  </si>
  <si>
    <t>Tax Collection (fee paid to Allegany County)</t>
  </si>
  <si>
    <t>Gen. Fund Revenue Sub Total (1000-5999)</t>
  </si>
  <si>
    <t>GF APPROPRIATIONS GRAND TOTAL</t>
  </si>
  <si>
    <t>Home &amp; Community Svcs Total (8000-8999)</t>
  </si>
  <si>
    <t>Economic Asst &amp; Opportunity Total (6000-6999)</t>
  </si>
  <si>
    <t>A8160.1</t>
  </si>
  <si>
    <t>4000-5999</t>
  </si>
  <si>
    <t>A4540.2</t>
  </si>
  <si>
    <t>A9720.6</t>
  </si>
  <si>
    <t>Debt Service Total (9700-9799)</t>
  </si>
  <si>
    <t>Historian</t>
  </si>
  <si>
    <t>A1680.4</t>
  </si>
  <si>
    <t>A7510.1</t>
  </si>
  <si>
    <t>A7510.4</t>
  </si>
  <si>
    <t>WATER DEBT SERVICE REVENUE</t>
  </si>
  <si>
    <t>F2392</t>
  </si>
  <si>
    <t>F9710.6</t>
  </si>
  <si>
    <t>Federal Aid</t>
  </si>
  <si>
    <t>A4989</t>
  </si>
  <si>
    <t>A5720</t>
  </si>
  <si>
    <t>G8110.1c</t>
  </si>
  <si>
    <t>A7140.4b</t>
  </si>
  <si>
    <t xml:space="preserve">                 Signed ______________________________________________</t>
  </si>
  <si>
    <t>Maintenance of Roads &amp; Sidewalks</t>
  </si>
  <si>
    <t>Other General Dept Income</t>
  </si>
  <si>
    <t>A0914</t>
  </si>
  <si>
    <t>F8320.1</t>
  </si>
  <si>
    <t>F8320.1a</t>
  </si>
  <si>
    <t>9730.7a</t>
  </si>
  <si>
    <t>BAN Interest Payment</t>
  </si>
  <si>
    <t>F2142.a</t>
  </si>
  <si>
    <t>Pool Filling</t>
  </si>
  <si>
    <t>Utility - Telephone (office &amp; cell)</t>
  </si>
  <si>
    <t>Ambulance School</t>
  </si>
  <si>
    <t xml:space="preserve">Computer Network </t>
  </si>
  <si>
    <t>Contractual (S. Kilmer)</t>
  </si>
  <si>
    <t>Contractual (miscellaneous)</t>
  </si>
  <si>
    <t>Utility - Propane (pump room heat &amp; emergency generator)</t>
  </si>
  <si>
    <t xml:space="preserve">Debt Service Charge </t>
  </si>
  <si>
    <t>CERTIFICATION OF CLERK</t>
  </si>
  <si>
    <t xml:space="preserve">I also certify that the date of the most recent Assessment Roll is   </t>
  </si>
  <si>
    <t xml:space="preserve">and the taxable assessed valuation on which taxes are levied for the </t>
  </si>
  <si>
    <t>Outside Users charged quarterly per unit =</t>
  </si>
  <si>
    <t>Inside Users charged quarterly per unit =</t>
  </si>
  <si>
    <t xml:space="preserve">Equipment &amp; Capital Outlay </t>
  </si>
  <si>
    <t xml:space="preserve">Other General Expenses </t>
  </si>
  <si>
    <t>Based on Final Assessment Roll issued last July and State Aid</t>
  </si>
  <si>
    <t>Water Sales and Charges (O&amp;M)</t>
  </si>
  <si>
    <t>sum of outside and inside</t>
  </si>
  <si>
    <t>F8320.4e</t>
  </si>
  <si>
    <t>Personal Services - Trustees</t>
  </si>
  <si>
    <t>Safety Inspection - Fire Equipment</t>
  </si>
  <si>
    <t>Contractual (fire extinguishers, etc.)</t>
  </si>
  <si>
    <t xml:space="preserve">Personal Services - Historian </t>
  </si>
  <si>
    <t>Personal Services - Part Time (no one)</t>
  </si>
  <si>
    <t>Personal Services - Mayor
(Includes for Budget Officer)</t>
  </si>
  <si>
    <t>A8664.4a</t>
  </si>
  <si>
    <t>Contractual (cell phone, school)</t>
  </si>
  <si>
    <t>Personal Services (not an employee)</t>
  </si>
  <si>
    <t>Fire Equipment Reserve 
(by verbal agreement)</t>
  </si>
  <si>
    <t>Debt Service Fund (paid from Fire Contract Revenue)</t>
  </si>
  <si>
    <t>Contract with Town of Burns</t>
  </si>
  <si>
    <t>Interfund Revenue</t>
  </si>
  <si>
    <t xml:space="preserve">Home &amp; Community Service </t>
  </si>
  <si>
    <t xml:space="preserve">Statutory Installment Bond </t>
  </si>
  <si>
    <t>Utility - Building Heat (propane)</t>
  </si>
  <si>
    <t>Vehicle Fuel (diesel &amp; gasoline)</t>
  </si>
  <si>
    <t>Social Security (FICA &amp; Medicare)</t>
  </si>
  <si>
    <t>Utility - Telephone at park</t>
  </si>
  <si>
    <t>Utility - Electric (pump stations, office lights and electric  heat)</t>
  </si>
  <si>
    <t>Other Services – Town of Burns office rent</t>
  </si>
  <si>
    <t>Youth Programs (moved to A2210)</t>
  </si>
  <si>
    <t>A9720.7</t>
  </si>
  <si>
    <t>This is the rate analysis section.</t>
  </si>
  <si>
    <t>Utility - Electric (lights &amp; equipment)</t>
  </si>
  <si>
    <t>Ambulance Equip. &amp; Capital Outlay
(See A9720 for Loan Payments)</t>
  </si>
  <si>
    <t>Health - Ambulance</t>
  </si>
  <si>
    <t>Utility - Cell Phone</t>
  </si>
  <si>
    <t xml:space="preserve">Contractual - Ambulance Supplies </t>
  </si>
  <si>
    <t>Utility - Electric (lights and kitchen)</t>
  </si>
  <si>
    <t>S.I.B. - Interest - Ambulances
decreases each year</t>
  </si>
  <si>
    <t>Shared Services - Burns for Summer Rec. (moved from A3820)</t>
  </si>
  <si>
    <t>Interest Earned, Bank Accounts</t>
  </si>
  <si>
    <t>Other Gov't Aid  (STAR rebate)</t>
  </si>
  <si>
    <t>Social Security (FICA) and Medicare (Village Share)</t>
  </si>
  <si>
    <t>Make sure the amount generated equals or exceeds the Sewer O&amp;M Revenue Total (see above).</t>
  </si>
  <si>
    <t>Make sure the amount generated equals or exceeds the Sewer Debt Revenue Total (see above).</t>
  </si>
  <si>
    <t>Make sure  the amount generated equals or exceeds the Water Debt Revenue (see above).</t>
  </si>
  <si>
    <t>Make sure the amount generated equals or exceeds the 
Water O&amp;M Revenue sum of F2140 and F2140 (see above).</t>
  </si>
  <si>
    <t>A7140.4c</t>
  </si>
  <si>
    <t>Summer Rec. Director's pay</t>
  </si>
  <si>
    <t>Note:  Original signed and scanned.</t>
  </si>
  <si>
    <t>Water Fund Reserves</t>
  </si>
  <si>
    <t>F9901.9</t>
  </si>
  <si>
    <t>F9901.9a</t>
  </si>
  <si>
    <t>Reserve to replace well pump #1</t>
  </si>
  <si>
    <t>Reserve to replace well pump #2</t>
  </si>
  <si>
    <t>Water Reserve Total</t>
  </si>
  <si>
    <t>O&amp;M Appropriations Total</t>
  </si>
  <si>
    <t>APPPROPRIATIONS GRAND TOTAL</t>
  </si>
  <si>
    <t>Fund Balance Total</t>
  </si>
  <si>
    <t>O&amp;M Revenue Total</t>
  </si>
  <si>
    <t>Debt Service Revenue Total</t>
  </si>
  <si>
    <t>REVENUE GRAND TOTAL</t>
  </si>
  <si>
    <t>Utility - Propane at park (new this year)</t>
  </si>
  <si>
    <t>Vehicle Fuel (no longer used)</t>
  </si>
  <si>
    <t>Utility - Electric (tank, park, springs)</t>
  </si>
  <si>
    <t>Unemployment UI/RE</t>
  </si>
  <si>
    <t>Checker</t>
  </si>
  <si>
    <t>Contingent Account</t>
  </si>
  <si>
    <t>F1990.4</t>
  </si>
  <si>
    <t>Contingency (wage increase)</t>
  </si>
  <si>
    <t>G1990.4</t>
  </si>
  <si>
    <t>Verify</t>
  </si>
  <si>
    <t>Other Tax Items</t>
  </si>
  <si>
    <t>G2122.a</t>
  </si>
  <si>
    <t>Outside Haulers  (Larry's Lat.)</t>
  </si>
  <si>
    <t>Calculation's</t>
  </si>
  <si>
    <t>Payroll # 1</t>
  </si>
  <si>
    <t>Payroll # 2</t>
  </si>
  <si>
    <t>Payroll # 3</t>
  </si>
  <si>
    <t>Payroll # 4</t>
  </si>
  <si>
    <t>FY-2017 (Contingencies)</t>
  </si>
  <si>
    <t>A.F.A.</t>
  </si>
  <si>
    <t>NYS Retire.</t>
  </si>
  <si>
    <t>* Negotiations</t>
  </si>
  <si>
    <t>* P.T. &amp; or O.T.</t>
  </si>
  <si>
    <t>* Refuse</t>
  </si>
  <si>
    <t>* Operator</t>
  </si>
  <si>
    <t>* Personnel</t>
  </si>
  <si>
    <t>Contingency</t>
  </si>
  <si>
    <t>Budgeting - FY-2017</t>
  </si>
  <si>
    <t>Code</t>
  </si>
  <si>
    <t>G0909</t>
  </si>
  <si>
    <t>Sewer Debt Service/Fund Balance Revenue Total</t>
  </si>
  <si>
    <t>Tax &amp; Assessments</t>
  </si>
  <si>
    <r>
      <t xml:space="preserve">Outside Users Fee * </t>
    </r>
    <r>
      <rPr>
        <b/>
        <u/>
        <sz val="11"/>
        <rFont val="Arial"/>
        <family val="2"/>
      </rPr>
      <t>12</t>
    </r>
  </si>
  <si>
    <r>
      <t xml:space="preserve">Inside Users Fee **  </t>
    </r>
    <r>
      <rPr>
        <b/>
        <u/>
        <sz val="11"/>
        <rFont val="Arial"/>
        <family val="2"/>
      </rPr>
      <t>272</t>
    </r>
  </si>
  <si>
    <t>A5110.4a</t>
  </si>
  <si>
    <t>Contractual-Mowing/Lawn Care</t>
  </si>
  <si>
    <t xml:space="preserve">Personal Services - Deputy Clerk </t>
  </si>
  <si>
    <t>Civil Service Hearing(s) Contractual</t>
  </si>
  <si>
    <t xml:space="preserve">Water Commissioner </t>
  </si>
  <si>
    <t>A1420.4a</t>
  </si>
  <si>
    <t>A3410.4f</t>
  </si>
  <si>
    <t>A4540.4b</t>
  </si>
  <si>
    <t>Fire Protection – Burns &amp; Grove</t>
  </si>
  <si>
    <t>Reserve for Sewer Plant</t>
  </si>
  <si>
    <t xml:space="preserve">Sewer Fund Reserve Total </t>
  </si>
  <si>
    <t>Mary Underwood, Clerk/Treasurer</t>
  </si>
  <si>
    <t>Personal Services - Deputy Clerk</t>
  </si>
  <si>
    <t>G9901.9</t>
  </si>
  <si>
    <t>Physicals          (New-2017)</t>
  </si>
  <si>
    <r>
      <t xml:space="preserve">S.I.B. - Principal - Ambulances
$5,900 each year; </t>
    </r>
    <r>
      <rPr>
        <b/>
        <u/>
        <sz val="11"/>
        <color rgb="FFFF0000"/>
        <rFont val="Arial"/>
        <family val="2"/>
      </rPr>
      <t>paid off in 2017</t>
    </r>
  </si>
  <si>
    <t>Taxable Assessed Valuation</t>
  </si>
  <si>
    <r>
      <rPr>
        <b/>
        <sz val="12"/>
        <color rgb="FFFF0000"/>
        <rFont val="Arial"/>
        <family val="2"/>
      </rPr>
      <t xml:space="preserve"> * </t>
    </r>
    <r>
      <rPr>
        <b/>
        <u/>
        <sz val="12"/>
        <color rgb="FFFF0000"/>
        <rFont val="Arial"/>
        <family val="2"/>
      </rPr>
      <t>Checker</t>
    </r>
  </si>
  <si>
    <t>AUTO CALC.</t>
  </si>
  <si>
    <t>Auto Calc.</t>
  </si>
  <si>
    <t xml:space="preserve">Contractual - Laforge Disposal </t>
  </si>
  <si>
    <t>2022-2023</t>
  </si>
  <si>
    <t>Contractual-Baldwins</t>
  </si>
  <si>
    <t>Personal Services - Mary</t>
  </si>
  <si>
    <t xml:space="preserve">Personal Services - Mary </t>
  </si>
  <si>
    <t>A2750</t>
  </si>
  <si>
    <t>A4089</t>
  </si>
  <si>
    <t>Federal Aid, Other</t>
  </si>
  <si>
    <t xml:space="preserve">2022-2023 Debt Service Units = </t>
  </si>
  <si>
    <t>2022-2023 Debt Svc Units =</t>
  </si>
  <si>
    <t xml:space="preserve">2022-2023 O&amp;M Units = </t>
  </si>
  <si>
    <t>2022-2023 O&amp;M charged quarterly per unit =</t>
  </si>
  <si>
    <t xml:space="preserve">2023-2024 Budget </t>
  </si>
  <si>
    <t>2023-2024</t>
  </si>
  <si>
    <t>2023-2024 Debt Service Units =</t>
  </si>
  <si>
    <t>2023-2024 Debt Svc quarterly rate per unit</t>
  </si>
  <si>
    <t>Personal Services - Duane &amp; Scott</t>
  </si>
  <si>
    <t>Personal Services - Kevin</t>
  </si>
  <si>
    <t>Personal Services Part Time</t>
  </si>
  <si>
    <t>Personal Services Full Time</t>
  </si>
  <si>
    <t>DPW Working Supervisor - 
Full Time</t>
  </si>
  <si>
    <t xml:space="preserve">Personal Services - 
Part Time or Over Time  </t>
  </si>
  <si>
    <t>2023-2024 Summary of All Funds</t>
  </si>
  <si>
    <t>Estimated 2023-2024 Assessed Valuation</t>
  </si>
  <si>
    <t>For 2023-2024</t>
  </si>
  <si>
    <t>I certify that this is a true copy of the budget of the Village of Canaseraga 
for the fiscal year ending May 31, 2024, as it was adopted 
by the Village Board on April 16, 2023.</t>
  </si>
  <si>
    <t>Fiscal Year ending May 31, 2024, is  =</t>
  </si>
  <si>
    <t>Date: 4/16/2023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</si>
</sst>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"/>
    <numFmt numFmtId="166" formatCode="#,##0.000000"/>
    <numFmt numFmtId="167" formatCode="_(* #,##0.000000000_);_(* \(#,##0.000000000\);_(* &quot;-&quot;??_);_(@_)"/>
    <numFmt numFmtId="168" formatCode="#,##0.000000;[Red]#,##0.000000"/>
    <numFmt numFmtId="169" formatCode="&quot;$&quot;#,##0.000000"/>
    <numFmt numFmtId="170" formatCode="0.0"/>
    <numFmt numFmtId="171" formatCode="&quot;$&quot;#,##0.00;[Red]&quot;$&quot;#,##0.00"/>
    <numFmt numFmtId="172" formatCode="0.00_);\(0.00\)"/>
  </numFmts>
  <fonts count="5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25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theme="0"/>
      <name val="Arial"/>
      <family val="2"/>
    </font>
    <font>
      <b/>
      <u val="double"/>
      <sz val="10"/>
      <color rgb="FFFF0000"/>
      <name val="Arial"/>
      <family val="2"/>
    </font>
    <font>
      <b/>
      <u val="double"/>
      <sz val="11"/>
      <color rgb="FFFF0000"/>
      <name val="Arial"/>
      <family val="2"/>
    </font>
    <font>
      <b/>
      <u val="double"/>
      <sz val="11"/>
      <color rgb="FFC00000"/>
      <name val="Arial"/>
      <family val="2"/>
    </font>
    <font>
      <sz val="8"/>
      <color rgb="FFFF0000"/>
      <name val="Arial"/>
      <family val="2"/>
    </font>
    <font>
      <b/>
      <u val="double"/>
      <sz val="10"/>
      <name val="Arial"/>
      <family val="2"/>
    </font>
    <font>
      <b/>
      <sz val="10"/>
      <color rgb="FFFF6600"/>
      <name val="Arial"/>
      <family val="2"/>
    </font>
    <font>
      <b/>
      <u/>
      <sz val="10"/>
      <name val="Arial"/>
      <family val="2"/>
    </font>
    <font>
      <u val="double"/>
      <sz val="10"/>
      <color rgb="FFFF0000"/>
      <name val="Arial"/>
      <family val="2"/>
    </font>
    <font>
      <b/>
      <u val="double"/>
      <sz val="12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0"/>
      <color rgb="FFC00000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u/>
      <sz val="11"/>
      <name val="Calibri"/>
      <family val="2"/>
    </font>
    <font>
      <b/>
      <sz val="12"/>
      <color rgb="FFFF0000"/>
      <name val="Arial"/>
      <family val="2"/>
    </font>
    <font>
      <b/>
      <u val="singleAccounting"/>
      <sz val="11"/>
      <color rgb="FFFF0000"/>
      <name val="Arial"/>
      <family val="2"/>
    </font>
    <font>
      <b/>
      <sz val="8"/>
      <color rgb="FFFF0000"/>
      <name val="Arial"/>
      <family val="2"/>
    </font>
    <font>
      <b/>
      <u val="doubleAccounting"/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Up"/>
    </fill>
    <fill>
      <patternFill patternType="solid">
        <fgColor rgb="FFFFCCFF"/>
        <bgColor indexed="64"/>
      </patternFill>
    </fill>
    <fill>
      <patternFill patternType="gray125">
        <bgColor rgb="FFCCFFFF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lightUp">
        <bgColor rgb="FFFFFF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164" fontId="6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4" fontId="8" fillId="0" borderId="0" xfId="0" applyNumberFormat="1" applyFont="1"/>
    <xf numFmtId="164" fontId="8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165" fontId="6" fillId="0" borderId="0" xfId="0" applyNumberFormat="1" applyFont="1"/>
    <xf numFmtId="4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3" xfId="0" applyNumberFormat="1" applyFont="1" applyBorder="1"/>
    <xf numFmtId="164" fontId="6" fillId="0" borderId="7" xfId="0" applyNumberFormat="1" applyFont="1" applyBorder="1"/>
    <xf numFmtId="164" fontId="6" fillId="0" borderId="5" xfId="0" applyNumberFormat="1" applyFont="1" applyBorder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4" fontId="8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8" fillId="0" borderId="9" xfId="1" applyNumberFormat="1" applyFont="1" applyFill="1" applyBorder="1" applyAlignment="1">
      <alignment vertical="center"/>
    </xf>
    <xf numFmtId="4" fontId="9" fillId="0" borderId="0" xfId="1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9" fillId="0" borderId="1" xfId="1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1" applyNumberFormat="1" applyFont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9" fillId="0" borderId="9" xfId="0" applyNumberFormat="1" applyFont="1" applyBorder="1" applyAlignment="1">
      <alignment vertical="center"/>
    </xf>
    <xf numFmtId="4" fontId="9" fillId="0" borderId="8" xfId="1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9" fillId="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8" fillId="5" borderId="1" xfId="0" applyNumberFormat="1" applyFont="1" applyFill="1" applyBorder="1" applyAlignment="1">
      <alignment vertical="center"/>
    </xf>
    <xf numFmtId="4" fontId="8" fillId="0" borderId="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 wrapText="1"/>
    </xf>
    <xf numFmtId="0" fontId="9" fillId="5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right" vertical="center"/>
    </xf>
    <xf numFmtId="164" fontId="9" fillId="0" borderId="8" xfId="0" applyNumberFormat="1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3" fontId="8" fillId="0" borderId="1" xfId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4" borderId="1" xfId="0" applyNumberFormat="1" applyFont="1" applyFill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8" fillId="4" borderId="1" xfId="1" applyFont="1" applyFill="1" applyBorder="1" applyAlignment="1">
      <alignment vertical="center"/>
    </xf>
    <xf numFmtId="43" fontId="8" fillId="5" borderId="1" xfId="0" applyNumberFormat="1" applyFont="1" applyFill="1" applyBorder="1" applyAlignment="1">
      <alignment vertical="center"/>
    </xf>
    <xf numFmtId="43" fontId="0" fillId="0" borderId="19" xfId="0" applyNumberFormat="1" applyBorder="1" applyAlignment="1">
      <alignment vertical="center"/>
    </xf>
    <xf numFmtId="43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right" vertical="center"/>
    </xf>
    <xf numFmtId="43" fontId="9" fillId="0" borderId="1" xfId="0" applyNumberFormat="1" applyFont="1" applyBorder="1" applyAlignment="1">
      <alignment horizontal="right" vertical="center"/>
    </xf>
    <xf numFmtId="43" fontId="8" fillId="0" borderId="1" xfId="0" applyNumberFormat="1" applyFont="1" applyBorder="1" applyAlignment="1">
      <alignment horizontal="right" vertical="center"/>
    </xf>
    <xf numFmtId="39" fontId="9" fillId="0" borderId="1" xfId="1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3" fontId="6" fillId="0" borderId="0" xfId="1" applyFont="1"/>
    <xf numFmtId="4" fontId="8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43" fontId="8" fillId="3" borderId="1" xfId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4" fontId="9" fillId="8" borderId="1" xfId="1" applyNumberFormat="1" applyFont="1" applyFill="1" applyBorder="1" applyAlignment="1">
      <alignment vertical="center"/>
    </xf>
    <xf numFmtId="4" fontId="8" fillId="9" borderId="1" xfId="0" applyNumberFormat="1" applyFont="1" applyFill="1" applyBorder="1" applyAlignment="1">
      <alignment vertical="center"/>
    </xf>
    <xf numFmtId="4" fontId="9" fillId="9" borderId="1" xfId="0" applyNumberFormat="1" applyFont="1" applyFill="1" applyBorder="1" applyAlignment="1">
      <alignment vertical="center"/>
    </xf>
    <xf numFmtId="4" fontId="8" fillId="0" borderId="8" xfId="1" applyNumberFormat="1" applyFont="1" applyFill="1" applyBorder="1" applyAlignment="1">
      <alignment vertical="center"/>
    </xf>
    <xf numFmtId="4" fontId="8" fillId="7" borderId="0" xfId="0" applyNumberFormat="1" applyFont="1" applyFill="1" applyAlignment="1">
      <alignment vertical="center"/>
    </xf>
    <xf numFmtId="4" fontId="9" fillId="7" borderId="0" xfId="0" applyNumberFormat="1" applyFont="1" applyFill="1" applyAlignment="1">
      <alignment vertical="center"/>
    </xf>
    <xf numFmtId="4" fontId="8" fillId="7" borderId="0" xfId="1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3" fontId="6" fillId="0" borderId="0" xfId="0" applyNumberFormat="1" applyFont="1"/>
    <xf numFmtId="4" fontId="9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8" fillId="10" borderId="19" xfId="0" applyFont="1" applyFill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vertical="center"/>
    </xf>
    <xf numFmtId="0" fontId="18" fillId="0" borderId="0" xfId="0" applyFont="1"/>
    <xf numFmtId="4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8" fillId="9" borderId="1" xfId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right" vertical="center"/>
    </xf>
    <xf numFmtId="4" fontId="8" fillId="9" borderId="1" xfId="0" applyNumberFormat="1" applyFont="1" applyFill="1" applyBorder="1" applyAlignment="1">
      <alignment horizontal="right" vertical="center"/>
    </xf>
    <xf numFmtId="43" fontId="9" fillId="0" borderId="1" xfId="1" applyFont="1" applyBorder="1" applyAlignment="1">
      <alignment vertical="center" wrapText="1"/>
    </xf>
    <xf numFmtId="43" fontId="9" fillId="6" borderId="1" xfId="1" applyFont="1" applyFill="1" applyBorder="1" applyAlignment="1">
      <alignment vertical="center"/>
    </xf>
    <xf numFmtId="43" fontId="9" fillId="0" borderId="1" xfId="0" applyNumberFormat="1" applyFont="1" applyBorder="1" applyAlignment="1">
      <alignment vertical="center"/>
    </xf>
    <xf numFmtId="4" fontId="9" fillId="12" borderId="1" xfId="1" applyNumberFormat="1" applyFont="1" applyFill="1" applyBorder="1" applyAlignment="1">
      <alignment vertical="center"/>
    </xf>
    <xf numFmtId="0" fontId="9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right" vertical="center"/>
    </xf>
    <xf numFmtId="4" fontId="8" fillId="13" borderId="1" xfId="0" applyNumberFormat="1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44" fontId="8" fillId="13" borderId="0" xfId="2" applyFont="1" applyFill="1" applyBorder="1" applyAlignment="1">
      <alignment vertical="center"/>
    </xf>
    <xf numFmtId="43" fontId="8" fillId="13" borderId="1" xfId="0" applyNumberFormat="1" applyFont="1" applyFill="1" applyBorder="1" applyAlignment="1">
      <alignment vertical="center"/>
    </xf>
    <xf numFmtId="39" fontId="9" fillId="7" borderId="1" xfId="1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1" borderId="1" xfId="0" applyFont="1" applyFill="1" applyBorder="1" applyAlignment="1">
      <alignment vertical="center" wrapText="1"/>
    </xf>
    <xf numFmtId="43" fontId="9" fillId="1" borderId="1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21" fillId="0" borderId="0" xfId="0" applyFont="1"/>
    <xf numFmtId="0" fontId="4" fillId="0" borderId="0" xfId="0" applyFont="1"/>
    <xf numFmtId="43" fontId="9" fillId="7" borderId="1" xfId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9" fillId="1" borderId="1" xfId="1" applyNumberFormat="1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39" fontId="9" fillId="0" borderId="1" xfId="1" applyNumberFormat="1" applyFont="1" applyBorder="1" applyAlignment="1">
      <alignment vertical="center"/>
    </xf>
    <xf numFmtId="0" fontId="1" fillId="0" borderId="0" xfId="0" applyFont="1"/>
    <xf numFmtId="2" fontId="6" fillId="0" borderId="0" xfId="0" applyNumberFormat="1" applyFont="1"/>
    <xf numFmtId="2" fontId="8" fillId="3" borderId="1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39" fontId="8" fillId="0" borderId="1" xfId="0" applyNumberFormat="1" applyFont="1" applyBorder="1" applyAlignment="1">
      <alignment vertical="center"/>
    </xf>
    <xf numFmtId="43" fontId="1" fillId="0" borderId="0" xfId="1" applyFont="1"/>
    <xf numFmtId="39" fontId="9" fillId="0" borderId="1" xfId="0" applyNumberFormat="1" applyFont="1" applyBorder="1" applyAlignment="1">
      <alignment vertical="center"/>
    </xf>
    <xf numFmtId="0" fontId="7" fillId="0" borderId="0" xfId="0" applyFont="1"/>
    <xf numFmtId="0" fontId="9" fillId="8" borderId="1" xfId="0" applyFont="1" applyFill="1" applyBorder="1" applyAlignment="1">
      <alignment vertical="center" wrapText="1"/>
    </xf>
    <xf numFmtId="44" fontId="6" fillId="0" borderId="0" xfId="2" applyFont="1"/>
    <xf numFmtId="167" fontId="4" fillId="0" borderId="0" xfId="0" applyNumberFormat="1" applyFont="1"/>
    <xf numFmtId="0" fontId="1" fillId="0" borderId="0" xfId="0" applyFont="1" applyAlignment="1">
      <alignment horizontal="right"/>
    </xf>
    <xf numFmtId="4" fontId="8" fillId="13" borderId="10" xfId="0" applyNumberFormat="1" applyFont="1" applyFill="1" applyBorder="1" applyAlignment="1">
      <alignment vertical="center"/>
    </xf>
    <xf numFmtId="43" fontId="8" fillId="13" borderId="11" xfId="1" applyFont="1" applyFill="1" applyBorder="1" applyAlignment="1">
      <alignment vertical="center"/>
    </xf>
    <xf numFmtId="4" fontId="8" fillId="5" borderId="10" xfId="0" applyNumberFormat="1" applyFont="1" applyFill="1" applyBorder="1" applyAlignment="1">
      <alignment vertical="center"/>
    </xf>
    <xf numFmtId="43" fontId="8" fillId="5" borderId="11" xfId="0" applyNumberFormat="1" applyFont="1" applyFill="1" applyBorder="1" applyAlignment="1">
      <alignment vertical="center"/>
    </xf>
    <xf numFmtId="4" fontId="9" fillId="0" borderId="20" xfId="1" applyNumberFormat="1" applyFont="1" applyFill="1" applyBorder="1" applyAlignment="1">
      <alignment vertical="center"/>
    </xf>
    <xf numFmtId="0" fontId="7" fillId="10" borderId="0" xfId="0" applyFont="1" applyFill="1" applyAlignment="1">
      <alignment horizontal="right" vertical="center"/>
    </xf>
    <xf numFmtId="0" fontId="8" fillId="10" borderId="16" xfId="0" applyFont="1" applyFill="1" applyBorder="1" applyAlignment="1">
      <alignment horizontal="left" vertical="center"/>
    </xf>
    <xf numFmtId="43" fontId="8" fillId="10" borderId="23" xfId="0" applyNumberFormat="1" applyFont="1" applyFill="1" applyBorder="1" applyAlignment="1">
      <alignment vertical="center"/>
    </xf>
    <xf numFmtId="4" fontId="9" fillId="0" borderId="21" xfId="1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23" fillId="0" borderId="0" xfId="0" applyFont="1"/>
    <xf numFmtId="0" fontId="9" fillId="10" borderId="0" xfId="0" applyFont="1" applyFill="1" applyAlignment="1">
      <alignment vertical="center"/>
    </xf>
    <xf numFmtId="4" fontId="8" fillId="10" borderId="0" xfId="1" applyNumberFormat="1" applyFont="1" applyFill="1" applyBorder="1" applyAlignment="1">
      <alignment vertical="center"/>
    </xf>
    <xf numFmtId="4" fontId="8" fillId="10" borderId="17" xfId="1" applyNumberFormat="1" applyFont="1" applyFill="1" applyBorder="1" applyAlignment="1">
      <alignment vertical="center"/>
    </xf>
    <xf numFmtId="4" fontId="9" fillId="0" borderId="9" xfId="1" applyNumberFormat="1" applyFont="1" applyFill="1" applyBorder="1" applyAlignment="1">
      <alignment vertical="center"/>
    </xf>
    <xf numFmtId="4" fontId="8" fillId="10" borderId="1" xfId="1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0" fontId="8" fillId="10" borderId="10" xfId="0" applyFont="1" applyFill="1" applyBorder="1" applyAlignment="1">
      <alignment vertical="center"/>
    </xf>
    <xf numFmtId="0" fontId="8" fillId="10" borderId="11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9" fontId="8" fillId="0" borderId="0" xfId="0" applyNumberFormat="1" applyFont="1" applyAlignment="1">
      <alignment vertical="center"/>
    </xf>
    <xf numFmtId="0" fontId="9" fillId="7" borderId="1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15" borderId="24" xfId="0" applyFont="1" applyFill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6" fillId="0" borderId="1" xfId="0" applyFont="1" applyBorder="1"/>
    <xf numFmtId="0" fontId="6" fillId="0" borderId="21" xfId="0" applyFont="1" applyBorder="1"/>
    <xf numFmtId="164" fontId="6" fillId="0" borderId="8" xfId="0" applyNumberFormat="1" applyFont="1" applyBorder="1"/>
    <xf numFmtId="0" fontId="6" fillId="15" borderId="3" xfId="0" applyFont="1" applyFill="1" applyBorder="1"/>
    <xf numFmtId="0" fontId="9" fillId="9" borderId="1" xfId="0" applyFont="1" applyFill="1" applyBorder="1" applyAlignment="1">
      <alignment vertical="center"/>
    </xf>
    <xf numFmtId="43" fontId="8" fillId="15" borderId="1" xfId="0" applyNumberFormat="1" applyFont="1" applyFill="1" applyBorder="1" applyAlignment="1">
      <alignment vertical="center"/>
    </xf>
    <xf numFmtId="43" fontId="8" fillId="15" borderId="26" xfId="0" applyNumberFormat="1" applyFont="1" applyFill="1" applyBorder="1" applyAlignment="1">
      <alignment vertical="center"/>
    </xf>
    <xf numFmtId="43" fontId="8" fillId="15" borderId="26" xfId="1" applyFont="1" applyFill="1" applyBorder="1" applyAlignment="1">
      <alignment vertical="center"/>
    </xf>
    <xf numFmtId="43" fontId="8" fillId="3" borderId="26" xfId="1" applyFont="1" applyFill="1" applyBorder="1" applyAlignment="1">
      <alignment vertical="center"/>
    </xf>
    <xf numFmtId="0" fontId="6" fillId="10" borderId="5" xfId="0" applyFont="1" applyFill="1" applyBorder="1"/>
    <xf numFmtId="0" fontId="6" fillId="0" borderId="27" xfId="0" applyFont="1" applyBorder="1"/>
    <xf numFmtId="0" fontId="8" fillId="3" borderId="28" xfId="0" applyFont="1" applyFill="1" applyBorder="1" applyAlignment="1">
      <alignment vertical="center"/>
    </xf>
    <xf numFmtId="4" fontId="8" fillId="9" borderId="28" xfId="0" applyNumberFormat="1" applyFont="1" applyFill="1" applyBorder="1" applyAlignment="1">
      <alignment vertical="center"/>
    </xf>
    <xf numFmtId="4" fontId="8" fillId="3" borderId="28" xfId="0" applyNumberFormat="1" applyFont="1" applyFill="1" applyBorder="1" applyAlignment="1">
      <alignment vertical="center"/>
    </xf>
    <xf numFmtId="43" fontId="8" fillId="15" borderId="29" xfId="1" applyFont="1" applyFill="1" applyBorder="1" applyAlignment="1">
      <alignment vertical="center"/>
    </xf>
    <xf numFmtId="43" fontId="8" fillId="15" borderId="26" xfId="0" applyNumberFormat="1" applyFont="1" applyFill="1" applyBorder="1" applyAlignment="1">
      <alignment vertical="center" wrapText="1"/>
    </xf>
    <xf numFmtId="43" fontId="8" fillId="15" borderId="26" xfId="1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9" fillId="9" borderId="21" xfId="0" applyFont="1" applyFill="1" applyBorder="1" applyAlignment="1">
      <alignment vertical="center" wrapText="1"/>
    </xf>
    <xf numFmtId="0" fontId="7" fillId="9" borderId="21" xfId="0" applyFont="1" applyFill="1" applyBorder="1" applyAlignment="1">
      <alignment horizontal="right" vertical="center" wrapText="1"/>
    </xf>
    <xf numFmtId="4" fontId="8" fillId="9" borderId="21" xfId="0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8" fillId="3" borderId="28" xfId="0" applyFont="1" applyFill="1" applyBorder="1" applyAlignment="1">
      <alignment horizontal="right" vertical="center"/>
    </xf>
    <xf numFmtId="7" fontId="6" fillId="0" borderId="0" xfId="0" applyNumberFormat="1" applyFont="1"/>
    <xf numFmtId="0" fontId="6" fillId="15" borderId="7" xfId="0" applyFont="1" applyFill="1" applyBorder="1"/>
    <xf numFmtId="0" fontId="8" fillId="0" borderId="2" xfId="0" applyFont="1" applyBorder="1" applyAlignment="1">
      <alignment vertical="center"/>
    </xf>
    <xf numFmtId="4" fontId="8" fillId="0" borderId="38" xfId="1" applyNumberFormat="1" applyFont="1" applyFill="1" applyBorder="1" applyAlignment="1">
      <alignment vertical="center"/>
    </xf>
    <xf numFmtId="0" fontId="8" fillId="10" borderId="4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4" fontId="8" fillId="0" borderId="39" xfId="1" applyNumberFormat="1" applyFont="1" applyFill="1" applyBorder="1" applyAlignment="1">
      <alignment vertical="center"/>
    </xf>
    <xf numFmtId="0" fontId="7" fillId="4" borderId="36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43" fontId="8" fillId="4" borderId="28" xfId="0" applyNumberFormat="1" applyFont="1" applyFill="1" applyBorder="1" applyAlignment="1">
      <alignment vertical="center"/>
    </xf>
    <xf numFmtId="43" fontId="8" fillId="15" borderId="29" xfId="0" applyNumberFormat="1" applyFont="1" applyFill="1" applyBorder="1" applyAlignment="1">
      <alignment vertical="center"/>
    </xf>
    <xf numFmtId="0" fontId="6" fillId="10" borderId="42" xfId="0" applyFont="1" applyFill="1" applyBorder="1"/>
    <xf numFmtId="4" fontId="8" fillId="15" borderId="26" xfId="0" applyNumberFormat="1" applyFont="1" applyFill="1" applyBorder="1" applyAlignment="1">
      <alignment vertical="center"/>
    </xf>
    <xf numFmtId="165" fontId="6" fillId="10" borderId="0" xfId="0" applyNumberFormat="1" applyFont="1" applyFill="1" applyAlignment="1">
      <alignment vertical="center"/>
    </xf>
    <xf numFmtId="43" fontId="8" fillId="15" borderId="41" xfId="0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 wrapText="1"/>
    </xf>
    <xf numFmtId="43" fontId="8" fillId="0" borderId="5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 wrapText="1"/>
    </xf>
    <xf numFmtId="43" fontId="9" fillId="15" borderId="26" xfId="1" applyFont="1" applyFill="1" applyBorder="1" applyAlignment="1">
      <alignment vertical="center" wrapText="1"/>
    </xf>
    <xf numFmtId="165" fontId="9" fillId="15" borderId="26" xfId="0" applyNumberFormat="1" applyFont="1" applyFill="1" applyBorder="1"/>
    <xf numFmtId="44" fontId="9" fillId="15" borderId="26" xfId="0" applyNumberFormat="1" applyFont="1" applyFill="1" applyBorder="1"/>
    <xf numFmtId="43" fontId="8" fillId="15" borderId="26" xfId="0" applyNumberFormat="1" applyFont="1" applyFill="1" applyBorder="1" applyAlignment="1">
      <alignment horizontal="right" vertical="center"/>
    </xf>
    <xf numFmtId="4" fontId="7" fillId="5" borderId="36" xfId="0" applyNumberFormat="1" applyFont="1" applyFill="1" applyBorder="1" applyAlignment="1">
      <alignment vertical="center"/>
    </xf>
    <xf numFmtId="4" fontId="9" fillId="5" borderId="28" xfId="0" applyNumberFormat="1" applyFont="1" applyFill="1" applyBorder="1" applyAlignment="1">
      <alignment vertical="center"/>
    </xf>
    <xf numFmtId="4" fontId="8" fillId="5" borderId="28" xfId="0" applyNumberFormat="1" applyFont="1" applyFill="1" applyBorder="1" applyAlignment="1">
      <alignment horizontal="right" vertical="center"/>
    </xf>
    <xf numFmtId="43" fontId="8" fillId="5" borderId="28" xfId="0" applyNumberFormat="1" applyFont="1" applyFill="1" applyBorder="1" applyAlignment="1">
      <alignment horizontal="right" vertical="center"/>
    </xf>
    <xf numFmtId="0" fontId="8" fillId="5" borderId="36" xfId="0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4" fontId="8" fillId="5" borderId="28" xfId="0" applyNumberFormat="1" applyFont="1" applyFill="1" applyBorder="1" applyAlignment="1">
      <alignment vertical="center"/>
    </xf>
    <xf numFmtId="43" fontId="8" fillId="11" borderId="28" xfId="0" applyNumberFormat="1" applyFont="1" applyFill="1" applyBorder="1" applyAlignment="1">
      <alignment vertical="center"/>
    </xf>
    <xf numFmtId="4" fontId="8" fillId="5" borderId="0" xfId="0" applyNumberFormat="1" applyFont="1" applyFill="1" applyAlignment="1">
      <alignment vertical="center"/>
    </xf>
    <xf numFmtId="0" fontId="8" fillId="5" borderId="4" xfId="0" applyFont="1" applyFill="1" applyBorder="1" applyAlignment="1">
      <alignment vertical="center"/>
    </xf>
    <xf numFmtId="0" fontId="7" fillId="5" borderId="40" xfId="0" applyFont="1" applyFill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6" fillId="11" borderId="3" xfId="0" applyNumberFormat="1" applyFont="1" applyFill="1" applyBorder="1"/>
    <xf numFmtId="164" fontId="6" fillId="11" borderId="5" xfId="0" applyNumberFormat="1" applyFont="1" applyFill="1" applyBorder="1"/>
    <xf numFmtId="164" fontId="6" fillId="11" borderId="7" xfId="0" applyNumberFormat="1" applyFont="1" applyFill="1" applyBorder="1"/>
    <xf numFmtId="164" fontId="6" fillId="13" borderId="5" xfId="0" applyNumberFormat="1" applyFont="1" applyFill="1" applyBorder="1"/>
    <xf numFmtId="0" fontId="8" fillId="13" borderId="4" xfId="0" applyFont="1" applyFill="1" applyBorder="1" applyAlignment="1">
      <alignment vertical="center"/>
    </xf>
    <xf numFmtId="4" fontId="6" fillId="0" borderId="5" xfId="0" applyNumberFormat="1" applyFont="1" applyBorder="1"/>
    <xf numFmtId="4" fontId="6" fillId="0" borderId="7" xfId="0" applyNumberFormat="1" applyFont="1" applyBorder="1"/>
    <xf numFmtId="4" fontId="6" fillId="0" borderId="3" xfId="0" applyNumberFormat="1" applyFont="1" applyBorder="1"/>
    <xf numFmtId="43" fontId="8" fillId="0" borderId="5" xfId="0" applyNumberFormat="1" applyFont="1" applyBorder="1" applyAlignment="1">
      <alignment horizontal="right" vertical="center"/>
    </xf>
    <xf numFmtId="8" fontId="32" fillId="0" borderId="0" xfId="0" applyNumberFormat="1" applyFont="1"/>
    <xf numFmtId="7" fontId="33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43" fontId="8" fillId="5" borderId="28" xfId="0" applyNumberFormat="1" applyFont="1" applyFill="1" applyBorder="1" applyAlignment="1">
      <alignment vertical="center"/>
    </xf>
    <xf numFmtId="16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64" fontId="34" fillId="0" borderId="0" xfId="0" applyNumberFormat="1" applyFont="1" applyAlignment="1">
      <alignment horizontal="right" vertical="center" wrapText="1"/>
    </xf>
    <xf numFmtId="14" fontId="4" fillId="15" borderId="1" xfId="0" applyNumberFormat="1" applyFont="1" applyFill="1" applyBorder="1" applyAlignment="1">
      <alignment horizontal="center" vertical="center"/>
    </xf>
    <xf numFmtId="8" fontId="4" fillId="1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0" fontId="6" fillId="0" borderId="0" xfId="0" applyNumberFormat="1" applyFont="1"/>
    <xf numFmtId="9" fontId="6" fillId="0" borderId="0" xfId="0" applyNumberFormat="1" applyFont="1"/>
    <xf numFmtId="10" fontId="35" fillId="0" borderId="0" xfId="0" applyNumberFormat="1" applyFont="1"/>
    <xf numFmtId="10" fontId="35" fillId="0" borderId="0" xfId="0" applyNumberFormat="1" applyFont="1" applyAlignment="1">
      <alignment horizontal="center"/>
    </xf>
    <xf numFmtId="0" fontId="36" fillId="0" borderId="0" xfId="0" applyFont="1"/>
    <xf numFmtId="8" fontId="6" fillId="0" borderId="0" xfId="0" applyNumberFormat="1" applyFont="1"/>
    <xf numFmtId="0" fontId="27" fillId="0" borderId="0" xfId="0" applyFont="1"/>
    <xf numFmtId="4" fontId="0" fillId="0" borderId="0" xfId="0" applyNumberFormat="1"/>
    <xf numFmtId="0" fontId="1" fillId="0" borderId="4" xfId="0" applyFont="1" applyBorder="1" applyAlignment="1">
      <alignment vertical="center"/>
    </xf>
    <xf numFmtId="0" fontId="30" fillId="0" borderId="0" xfId="0" applyFont="1"/>
    <xf numFmtId="0" fontId="0" fillId="0" borderId="9" xfId="0" applyBorder="1"/>
    <xf numFmtId="0" fontId="30" fillId="0" borderId="9" xfId="0" applyFont="1" applyBorder="1"/>
    <xf numFmtId="4" fontId="0" fillId="0" borderId="9" xfId="0" applyNumberFormat="1" applyBorder="1"/>
    <xf numFmtId="10" fontId="30" fillId="0" borderId="0" xfId="0" applyNumberFormat="1" applyFont="1"/>
    <xf numFmtId="0" fontId="26" fillId="0" borderId="0" xfId="0" applyFont="1"/>
    <xf numFmtId="0" fontId="37" fillId="0" borderId="0" xfId="0" applyFont="1"/>
    <xf numFmtId="170" fontId="24" fillId="0" borderId="0" xfId="0" applyNumberFormat="1" applyFont="1"/>
    <xf numFmtId="165" fontId="35" fillId="0" borderId="0" xfId="0" applyNumberFormat="1" applyFont="1"/>
    <xf numFmtId="165" fontId="0" fillId="0" borderId="0" xfId="0" applyNumberFormat="1"/>
    <xf numFmtId="165" fontId="38" fillId="0" borderId="0" xfId="0" applyNumberFormat="1" applyFont="1" applyAlignment="1">
      <alignment horizontal="center"/>
    </xf>
    <xf numFmtId="10" fontId="39" fillId="0" borderId="0" xfId="0" applyNumberFormat="1" applyFont="1" applyAlignment="1">
      <alignment horizontal="center"/>
    </xf>
    <xf numFmtId="7" fontId="38" fillId="0" borderId="0" xfId="0" applyNumberFormat="1" applyFont="1" applyAlignment="1">
      <alignment horizontal="center"/>
    </xf>
    <xf numFmtId="0" fontId="25" fillId="0" borderId="0" xfId="0" applyFont="1"/>
    <xf numFmtId="0" fontId="8" fillId="0" borderId="16" xfId="0" applyFont="1" applyBorder="1" applyAlignment="1">
      <alignment vertical="center"/>
    </xf>
    <xf numFmtId="164" fontId="6" fillId="8" borderId="1" xfId="0" applyNumberFormat="1" applyFont="1" applyFill="1" applyBorder="1" applyAlignment="1">
      <alignment horizontal="right" vertical="center" wrapText="1"/>
    </xf>
    <xf numFmtId="0" fontId="28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" fontId="9" fillId="0" borderId="34" xfId="1" applyNumberFormat="1" applyFont="1" applyFill="1" applyBorder="1" applyAlignment="1">
      <alignment vertical="center"/>
    </xf>
    <xf numFmtId="166" fontId="8" fillId="0" borderId="1" xfId="1" applyNumberFormat="1" applyFont="1" applyFill="1" applyBorder="1" applyAlignment="1">
      <alignment horizontal="center" vertical="center" wrapText="1"/>
    </xf>
    <xf numFmtId="43" fontId="9" fillId="0" borderId="0" xfId="0" applyNumberFormat="1" applyFont="1"/>
    <xf numFmtId="4" fontId="9" fillId="0" borderId="34" xfId="0" applyNumberFormat="1" applyFont="1" applyBorder="1" applyAlignment="1">
      <alignment vertical="center"/>
    </xf>
    <xf numFmtId="4" fontId="2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center"/>
    </xf>
    <xf numFmtId="10" fontId="42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8" fillId="15" borderId="31" xfId="0" applyFont="1" applyFill="1" applyBorder="1" applyAlignment="1">
      <alignment horizontal="center"/>
    </xf>
    <xf numFmtId="0" fontId="8" fillId="15" borderId="32" xfId="0" applyFont="1" applyFill="1" applyBorder="1" applyAlignment="1">
      <alignment horizontal="center"/>
    </xf>
    <xf numFmtId="0" fontId="8" fillId="15" borderId="24" xfId="0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4" fontId="8" fillId="14" borderId="1" xfId="1" applyNumberFormat="1" applyFont="1" applyFill="1" applyBorder="1" applyAlignment="1">
      <alignment vertical="center"/>
    </xf>
    <xf numFmtId="1" fontId="43" fillId="0" borderId="0" xfId="0" applyNumberFormat="1" applyFont="1" applyAlignment="1">
      <alignment horizontal="center"/>
    </xf>
    <xf numFmtId="0" fontId="43" fillId="0" borderId="0" xfId="0" applyFont="1"/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19" fillId="0" borderId="9" xfId="0" applyFont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/>
    </xf>
    <xf numFmtId="0" fontId="8" fillId="15" borderId="25" xfId="0" applyFont="1" applyFill="1" applyBorder="1" applyAlignment="1">
      <alignment horizontal="center"/>
    </xf>
    <xf numFmtId="0" fontId="8" fillId="15" borderId="45" xfId="0" applyFont="1" applyFill="1" applyBorder="1" applyAlignment="1">
      <alignment horizontal="center"/>
    </xf>
    <xf numFmtId="43" fontId="8" fillId="10" borderId="10" xfId="0" applyNumberFormat="1" applyFont="1" applyFill="1" applyBorder="1" applyAlignment="1">
      <alignment vertical="center"/>
    </xf>
    <xf numFmtId="43" fontId="41" fillId="0" borderId="0" xfId="0" applyNumberFormat="1" applyFont="1" applyAlignment="1">
      <alignment horizontal="center" vertical="center"/>
    </xf>
    <xf numFmtId="40" fontId="41" fillId="0" borderId="0" xfId="0" applyNumberFormat="1" applyFont="1" applyAlignment="1">
      <alignment horizontal="center" vertical="center"/>
    </xf>
    <xf numFmtId="0" fontId="8" fillId="4" borderId="16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27" fillId="0" borderId="0" xfId="0" applyNumberFormat="1" applyFont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4" fontId="8" fillId="0" borderId="47" xfId="0" applyNumberFormat="1" applyFont="1" applyBorder="1" applyAlignment="1">
      <alignment horizontal="center" vertical="center"/>
    </xf>
    <xf numFmtId="164" fontId="6" fillId="0" borderId="46" xfId="0" applyNumberFormat="1" applyFont="1" applyBorder="1"/>
    <xf numFmtId="0" fontId="6" fillId="0" borderId="9" xfId="0" applyFont="1" applyBorder="1" applyAlignment="1">
      <alignment vertical="center"/>
    </xf>
    <xf numFmtId="4" fontId="6" fillId="0" borderId="9" xfId="0" applyNumberFormat="1" applyFont="1" applyBorder="1"/>
    <xf numFmtId="8" fontId="27" fillId="0" borderId="0" xfId="0" applyNumberFormat="1" applyFont="1" applyAlignment="1">
      <alignment horizontal="center"/>
    </xf>
    <xf numFmtId="7" fontId="27" fillId="0" borderId="0" xfId="2" applyNumberFormat="1" applyFont="1" applyAlignment="1">
      <alignment horizontal="center"/>
    </xf>
    <xf numFmtId="1" fontId="6" fillId="0" borderId="0" xfId="0" applyNumberFormat="1" applyFont="1"/>
    <xf numFmtId="43" fontId="9" fillId="15" borderId="26" xfId="0" applyNumberFormat="1" applyFont="1" applyFill="1" applyBorder="1"/>
    <xf numFmtId="43" fontId="6" fillId="15" borderId="26" xfId="0" applyNumberFormat="1" applyFont="1" applyFill="1" applyBorder="1"/>
    <xf numFmtId="168" fontId="8" fillId="15" borderId="26" xfId="0" applyNumberFormat="1" applyFont="1" applyFill="1" applyBorder="1"/>
    <xf numFmtId="43" fontId="6" fillId="0" borderId="7" xfId="0" applyNumberFormat="1" applyFont="1" applyBorder="1"/>
    <xf numFmtId="43" fontId="8" fillId="3" borderId="28" xfId="0" applyNumberFormat="1" applyFont="1" applyFill="1" applyBorder="1" applyAlignment="1">
      <alignment vertical="center"/>
    </xf>
    <xf numFmtId="43" fontId="8" fillId="15" borderId="1" xfId="1" applyFont="1" applyFill="1" applyBorder="1" applyAlignment="1">
      <alignment vertical="center"/>
    </xf>
    <xf numFmtId="43" fontId="32" fillId="0" borderId="0" xfId="0" applyNumberFormat="1" applyFont="1"/>
    <xf numFmtId="7" fontId="7" fillId="0" borderId="0" xfId="0" applyNumberFormat="1" applyFont="1" applyAlignment="1">
      <alignment horizontal="center"/>
    </xf>
    <xf numFmtId="10" fontId="27" fillId="0" borderId="0" xfId="0" applyNumberFormat="1" applyFont="1" applyAlignment="1">
      <alignment horizontal="center"/>
    </xf>
    <xf numFmtId="43" fontId="6" fillId="0" borderId="5" xfId="0" applyNumberFormat="1" applyFont="1" applyBorder="1"/>
    <xf numFmtId="44" fontId="8" fillId="15" borderId="26" xfId="1" applyNumberFormat="1" applyFont="1" applyFill="1" applyBorder="1" applyAlignment="1">
      <alignment vertical="center"/>
    </xf>
    <xf numFmtId="43" fontId="8" fillId="15" borderId="26" xfId="0" applyNumberFormat="1" applyFont="1" applyFill="1" applyBorder="1"/>
    <xf numFmtId="4" fontId="8" fillId="15" borderId="1" xfId="0" applyNumberFormat="1" applyFont="1" applyFill="1" applyBorder="1" applyAlignment="1">
      <alignment vertical="center"/>
    </xf>
    <xf numFmtId="43" fontId="9" fillId="16" borderId="26" xfId="1" applyFont="1" applyFill="1" applyBorder="1" applyAlignment="1">
      <alignment vertical="center"/>
    </xf>
    <xf numFmtId="43" fontId="9" fillId="17" borderId="26" xfId="1" applyFont="1" applyFill="1" applyBorder="1" applyAlignment="1">
      <alignment vertical="center"/>
    </xf>
    <xf numFmtId="165" fontId="8" fillId="0" borderId="26" xfId="0" applyNumberFormat="1" applyFont="1" applyBorder="1" applyAlignment="1">
      <alignment vertical="center"/>
    </xf>
    <xf numFmtId="44" fontId="8" fillId="15" borderId="5" xfId="1" applyNumberFormat="1" applyFont="1" applyFill="1" applyBorder="1" applyAlignment="1">
      <alignment vertical="center"/>
    </xf>
    <xf numFmtId="44" fontId="6" fillId="0" borderId="0" xfId="0" applyNumberFormat="1" applyFont="1" applyAlignment="1">
      <alignment horizontal="center"/>
    </xf>
    <xf numFmtId="43" fontId="8" fillId="15" borderId="29" xfId="0" applyNumberFormat="1" applyFont="1" applyFill="1" applyBorder="1" applyAlignment="1">
      <alignment horizontal="right" vertical="center"/>
    </xf>
    <xf numFmtId="43" fontId="8" fillId="15" borderId="26" xfId="1" applyFont="1" applyFill="1" applyBorder="1" applyAlignment="1">
      <alignment horizontal="right" vertical="center"/>
    </xf>
    <xf numFmtId="43" fontId="8" fillId="15" borderId="41" xfId="1" applyFont="1" applyFill="1" applyBorder="1" applyAlignment="1">
      <alignment vertical="center"/>
    </xf>
    <xf numFmtId="4" fontId="8" fillId="15" borderId="21" xfId="0" applyNumberFormat="1" applyFont="1" applyFill="1" applyBorder="1" applyAlignment="1">
      <alignment vertical="center"/>
    </xf>
    <xf numFmtId="4" fontId="8" fillId="15" borderId="28" xfId="0" applyNumberFormat="1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4" fontId="8" fillId="0" borderId="20" xfId="0" applyNumberFormat="1" applyFont="1" applyBorder="1" applyAlignment="1">
      <alignment vertical="center"/>
    </xf>
    <xf numFmtId="43" fontId="8" fillId="0" borderId="20" xfId="1" applyFont="1" applyFill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4" fontId="9" fillId="0" borderId="21" xfId="0" applyNumberFormat="1" applyFont="1" applyBorder="1" applyAlignment="1">
      <alignment vertical="center"/>
    </xf>
    <xf numFmtId="43" fontId="9" fillId="0" borderId="21" xfId="1" applyFont="1" applyBorder="1" applyAlignment="1">
      <alignment vertical="center"/>
    </xf>
    <xf numFmtId="4" fontId="9" fillId="8" borderId="0" xfId="0" applyNumberFormat="1" applyFont="1" applyFill="1" applyAlignment="1">
      <alignment vertical="center"/>
    </xf>
    <xf numFmtId="4" fontId="9" fillId="8" borderId="0" xfId="1" applyNumberFormat="1" applyFont="1" applyFill="1" applyBorder="1" applyAlignment="1">
      <alignment vertical="center"/>
    </xf>
    <xf numFmtId="4" fontId="8" fillId="8" borderId="0" xfId="0" applyNumberFormat="1" applyFont="1" applyFill="1" applyAlignment="1">
      <alignment vertical="center"/>
    </xf>
    <xf numFmtId="4" fontId="41" fillId="8" borderId="0" xfId="0" applyNumberFormat="1" applyFont="1" applyFill="1" applyAlignment="1">
      <alignment vertical="center"/>
    </xf>
    <xf numFmtId="40" fontId="8" fillId="8" borderId="0" xfId="1" applyNumberFormat="1" applyFont="1" applyFill="1" applyBorder="1" applyAlignment="1">
      <alignment horizontal="center" vertical="center"/>
    </xf>
    <xf numFmtId="164" fontId="6" fillId="8" borderId="0" xfId="0" applyNumberFormat="1" applyFont="1" applyFill="1"/>
    <xf numFmtId="4" fontId="8" fillId="8" borderId="0" xfId="1" applyNumberFormat="1" applyFont="1" applyFill="1" applyBorder="1" applyAlignment="1">
      <alignment vertical="center"/>
    </xf>
    <xf numFmtId="4" fontId="44" fillId="8" borderId="0" xfId="0" applyNumberFormat="1" applyFont="1" applyFill="1" applyAlignment="1">
      <alignment vertical="center"/>
    </xf>
    <xf numFmtId="164" fontId="24" fillId="8" borderId="5" xfId="0" applyNumberFormat="1" applyFont="1" applyFill="1" applyBorder="1"/>
    <xf numFmtId="4" fontId="9" fillId="0" borderId="20" xfId="0" applyNumberFormat="1" applyFont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0" fontId="6" fillId="8" borderId="0" xfId="0" applyFont="1" applyFill="1"/>
    <xf numFmtId="4" fontId="41" fillId="8" borderId="0" xfId="1" applyNumberFormat="1" applyFont="1" applyFill="1" applyBorder="1" applyAlignment="1">
      <alignment vertical="center"/>
    </xf>
    <xf numFmtId="4" fontId="41" fillId="8" borderId="0" xfId="1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5" fillId="0" borderId="0" xfId="0" applyFont="1" applyAlignment="1">
      <alignment horizontal="center"/>
    </xf>
    <xf numFmtId="44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  <xf numFmtId="4" fontId="1" fillId="0" borderId="0" xfId="0" applyNumberFormat="1" applyFont="1"/>
    <xf numFmtId="0" fontId="45" fillId="0" borderId="1" xfId="0" applyFont="1" applyBorder="1" applyAlignment="1">
      <alignment vertical="center" wrapText="1"/>
    </xf>
    <xf numFmtId="39" fontId="9" fillId="15" borderId="26" xfId="0" applyNumberFormat="1" applyFont="1" applyFill="1" applyBorder="1"/>
    <xf numFmtId="2" fontId="9" fillId="0" borderId="1" xfId="0" applyNumberFormat="1" applyFont="1" applyBorder="1" applyAlignment="1">
      <alignment vertical="center"/>
    </xf>
    <xf numFmtId="2" fontId="9" fillId="15" borderId="1" xfId="1" applyNumberFormat="1" applyFont="1" applyFill="1" applyBorder="1" applyAlignment="1">
      <alignment vertical="center"/>
    </xf>
    <xf numFmtId="172" fontId="9" fillId="0" borderId="1" xfId="0" applyNumberFormat="1" applyFont="1" applyBorder="1" applyAlignment="1">
      <alignment vertical="center"/>
    </xf>
    <xf numFmtId="172" fontId="9" fillId="15" borderId="1" xfId="0" applyNumberFormat="1" applyFont="1" applyFill="1" applyBorder="1" applyAlignment="1">
      <alignment vertical="center"/>
    </xf>
    <xf numFmtId="172" fontId="9" fillId="0" borderId="1" xfId="1" applyNumberFormat="1" applyFont="1" applyBorder="1" applyAlignment="1">
      <alignment vertical="center"/>
    </xf>
    <xf numFmtId="172" fontId="9" fillId="15" borderId="1" xfId="1" applyNumberFormat="1" applyFont="1" applyFill="1" applyBorder="1" applyAlignment="1">
      <alignment vertical="center"/>
    </xf>
    <xf numFmtId="172" fontId="8" fillId="0" borderId="1" xfId="0" applyNumberFormat="1" applyFont="1" applyBorder="1" applyAlignment="1">
      <alignment vertical="center"/>
    </xf>
    <xf numFmtId="172" fontId="8" fillId="0" borderId="1" xfId="1" applyNumberFormat="1" applyFont="1" applyBorder="1" applyAlignment="1">
      <alignment vertical="center"/>
    </xf>
    <xf numFmtId="172" fontId="8" fillId="15" borderId="26" xfId="1" applyNumberFormat="1" applyFont="1" applyFill="1" applyBorder="1" applyAlignment="1">
      <alignment vertical="center"/>
    </xf>
    <xf numFmtId="4" fontId="9" fillId="1" borderId="10" xfId="0" applyNumberFormat="1" applyFont="1" applyFill="1" applyBorder="1" applyAlignment="1">
      <alignment vertical="center"/>
    </xf>
    <xf numFmtId="4" fontId="9" fillId="15" borderId="1" xfId="1" applyNumberFormat="1" applyFont="1" applyFill="1" applyBorder="1" applyAlignment="1">
      <alignment vertical="center"/>
    </xf>
    <xf numFmtId="2" fontId="9" fillId="7" borderId="1" xfId="1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8" fillId="15" borderId="26" xfId="0" applyNumberFormat="1" applyFont="1" applyFill="1" applyBorder="1" applyAlignment="1">
      <alignment vertical="center"/>
    </xf>
    <xf numFmtId="2" fontId="8" fillId="9" borderId="1" xfId="0" applyNumberFormat="1" applyFont="1" applyFill="1" applyBorder="1" applyAlignment="1">
      <alignment vertical="center"/>
    </xf>
    <xf numFmtId="2" fontId="8" fillId="15" borderId="26" xfId="1" applyNumberFormat="1" applyFont="1" applyFill="1" applyBorder="1" applyAlignment="1">
      <alignment vertical="center"/>
    </xf>
    <xf numFmtId="8" fontId="46" fillId="0" borderId="0" xfId="0" applyNumberFormat="1" applyFont="1"/>
    <xf numFmtId="165" fontId="7" fillId="0" borderId="0" xfId="0" applyNumberFormat="1" applyFont="1"/>
    <xf numFmtId="7" fontId="27" fillId="0" borderId="1" xfId="0" applyNumberFormat="1" applyFont="1" applyBorder="1" applyAlignment="1">
      <alignment horizontal="right" vertical="center"/>
    </xf>
    <xf numFmtId="7" fontId="41" fillId="0" borderId="1" xfId="1" applyNumberFormat="1" applyFont="1" applyBorder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7" fontId="2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40" fillId="0" borderId="1" xfId="0" applyNumberFormat="1" applyFont="1" applyBorder="1" applyAlignment="1">
      <alignment horizontal="right" vertical="center"/>
    </xf>
    <xf numFmtId="43" fontId="40" fillId="0" borderId="1" xfId="0" applyNumberFormat="1" applyFont="1" applyBorder="1" applyAlignment="1">
      <alignment horizontal="right"/>
    </xf>
    <xf numFmtId="43" fontId="8" fillId="3" borderId="1" xfId="0" applyNumberFormat="1" applyFont="1" applyFill="1" applyBorder="1" applyAlignment="1">
      <alignment horizontal="right" vertical="center"/>
    </xf>
    <xf numFmtId="0" fontId="29" fillId="0" borderId="0" xfId="0" applyFont="1"/>
    <xf numFmtId="39" fontId="9" fillId="15" borderId="35" xfId="0" applyNumberFormat="1" applyFont="1" applyFill="1" applyBorder="1"/>
    <xf numFmtId="4" fontId="8" fillId="9" borderId="1" xfId="1" applyNumberFormat="1" applyFont="1" applyFill="1" applyBorder="1" applyAlignment="1">
      <alignment vertical="center"/>
    </xf>
    <xf numFmtId="39" fontId="8" fillId="15" borderId="26" xfId="1" applyNumberFormat="1" applyFont="1" applyFill="1" applyBorder="1" applyAlignment="1">
      <alignment vertical="center"/>
    </xf>
    <xf numFmtId="4" fontId="28" fillId="0" borderId="8" xfId="0" applyNumberFormat="1" applyFont="1" applyBorder="1" applyAlignment="1">
      <alignment horizontal="center" vertical="center"/>
    </xf>
    <xf numFmtId="165" fontId="28" fillId="15" borderId="25" xfId="1" applyNumberFormat="1" applyFont="1" applyFill="1" applyBorder="1" applyAlignment="1">
      <alignment horizontal="center" vertical="center"/>
    </xf>
    <xf numFmtId="4" fontId="28" fillId="15" borderId="23" xfId="0" applyNumberFormat="1" applyFont="1" applyFill="1" applyBorder="1" applyAlignment="1">
      <alignment horizontal="center" vertical="center"/>
    </xf>
    <xf numFmtId="43" fontId="9" fillId="15" borderId="19" xfId="0" applyNumberFormat="1" applyFont="1" applyFill="1" applyBorder="1"/>
    <xf numFmtId="39" fontId="9" fillId="16" borderId="26" xfId="1" applyNumberFormat="1" applyFont="1" applyFill="1" applyBorder="1" applyAlignment="1">
      <alignment vertical="center"/>
    </xf>
    <xf numFmtId="165" fontId="40" fillId="15" borderId="21" xfId="1" applyNumberFormat="1" applyFont="1" applyFill="1" applyBorder="1" applyAlignment="1">
      <alignment horizontal="center" vertical="center"/>
    </xf>
    <xf numFmtId="0" fontId="6" fillId="0" borderId="26" xfId="0" applyFont="1" applyBorder="1"/>
    <xf numFmtId="164" fontId="49" fillId="0" borderId="0" xfId="0" applyNumberFormat="1" applyFont="1" applyAlignment="1">
      <alignment vertical="center"/>
    </xf>
    <xf numFmtId="2" fontId="9" fillId="0" borderId="1" xfId="1" applyNumberFormat="1" applyFont="1" applyBorder="1" applyAlignment="1">
      <alignment horizontal="right" vertical="center"/>
    </xf>
    <xf numFmtId="2" fontId="9" fillId="15" borderId="26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15" borderId="26" xfId="0" applyNumberFormat="1" applyFont="1" applyFill="1" applyBorder="1" applyAlignment="1">
      <alignment vertical="center" wrapText="1"/>
    </xf>
    <xf numFmtId="37" fontId="8" fillId="10" borderId="0" xfId="2" applyNumberFormat="1" applyFont="1" applyFill="1" applyBorder="1" applyAlignment="1">
      <alignment horizontal="left"/>
    </xf>
    <xf numFmtId="165" fontId="7" fillId="10" borderId="5" xfId="0" applyNumberFormat="1" applyFont="1" applyFill="1" applyBorder="1" applyAlignment="1">
      <alignment horizontal="center"/>
    </xf>
    <xf numFmtId="165" fontId="37" fillId="10" borderId="5" xfId="0" applyNumberFormat="1" applyFont="1" applyFill="1" applyBorder="1" applyAlignment="1">
      <alignment horizontal="center"/>
    </xf>
    <xf numFmtId="165" fontId="35" fillId="10" borderId="43" xfId="0" applyNumberFormat="1" applyFont="1" applyFill="1" applyBorder="1" applyAlignment="1">
      <alignment horizontal="center"/>
    </xf>
    <xf numFmtId="1" fontId="8" fillId="10" borderId="0" xfId="2" applyNumberFormat="1" applyFont="1" applyFill="1" applyBorder="1" applyAlignment="1">
      <alignment horizontal="left" vertical="center"/>
    </xf>
    <xf numFmtId="1" fontId="8" fillId="10" borderId="0" xfId="0" applyNumberFormat="1" applyFont="1" applyFill="1" applyAlignment="1">
      <alignment horizontal="left" vertical="center"/>
    </xf>
    <xf numFmtId="165" fontId="32" fillId="10" borderId="0" xfId="0" applyNumberFormat="1" applyFont="1" applyFill="1" applyAlignment="1">
      <alignment horizontal="center"/>
    </xf>
    <xf numFmtId="165" fontId="32" fillId="10" borderId="0" xfId="0" applyNumberFormat="1" applyFont="1" applyFill="1" applyAlignment="1">
      <alignment horizontal="center" vertical="center"/>
    </xf>
    <xf numFmtId="165" fontId="29" fillId="0" borderId="0" xfId="0" applyNumberFormat="1" applyFont="1" applyAlignment="1">
      <alignment horizontal="center"/>
    </xf>
    <xf numFmtId="43" fontId="8" fillId="15" borderId="26" xfId="0" applyNumberFormat="1" applyFont="1" applyFill="1" applyBorder="1" applyAlignment="1">
      <alignment horizontal="center" vertical="center" wrapText="1"/>
    </xf>
    <xf numFmtId="4" fontId="22" fillId="10" borderId="5" xfId="0" applyNumberFormat="1" applyFont="1" applyFill="1" applyBorder="1" applyAlignment="1">
      <alignment horizontal="center" wrapText="1"/>
    </xf>
    <xf numFmtId="0" fontId="28" fillId="0" borderId="0" xfId="0" applyFont="1"/>
    <xf numFmtId="4" fontId="41" fillId="15" borderId="1" xfId="1" applyNumberFormat="1" applyFont="1" applyFill="1" applyBorder="1" applyAlignment="1">
      <alignment vertical="center"/>
    </xf>
    <xf numFmtId="4" fontId="27" fillId="0" borderId="0" xfId="0" applyNumberFormat="1" applyFont="1"/>
    <xf numFmtId="0" fontId="6" fillId="0" borderId="41" xfId="0" applyFont="1" applyBorder="1"/>
    <xf numFmtId="44" fontId="48" fillId="0" borderId="0" xfId="0" applyNumberFormat="1" applyFont="1"/>
    <xf numFmtId="4" fontId="8" fillId="0" borderId="34" xfId="0" applyNumberFormat="1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4" fontId="8" fillId="15" borderId="26" xfId="0" applyNumberFormat="1" applyFont="1" applyFill="1" applyBorder="1"/>
    <xf numFmtId="4" fontId="8" fillId="15" borderId="35" xfId="0" applyNumberFormat="1" applyFont="1" applyFill="1" applyBorder="1"/>
    <xf numFmtId="4" fontId="28" fillId="0" borderId="0" xfId="0" applyNumberFormat="1" applyFont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10" borderId="18" xfId="0" applyFont="1" applyFill="1" applyBorder="1" applyAlignment="1">
      <alignment horizontal="left" vertical="center"/>
    </xf>
    <xf numFmtId="0" fontId="9" fillId="10" borderId="12" xfId="0" applyFont="1" applyFill="1" applyBorder="1" applyAlignment="1">
      <alignment horizontal="left" vertical="center"/>
    </xf>
    <xf numFmtId="0" fontId="6" fillId="10" borderId="43" xfId="0" applyFont="1" applyFill="1" applyBorder="1" applyAlignment="1">
      <alignment horizontal="left"/>
    </xf>
    <xf numFmtId="41" fontId="8" fillId="13" borderId="0" xfId="2" applyNumberFormat="1" applyFont="1" applyFill="1" applyBorder="1" applyAlignment="1">
      <alignment horizontal="left" vertical="center"/>
    </xf>
    <xf numFmtId="44" fontId="8" fillId="13" borderId="0" xfId="0" applyNumberFormat="1" applyFont="1" applyFill="1" applyAlignment="1">
      <alignment vertical="center"/>
    </xf>
    <xf numFmtId="44" fontId="50" fillId="13" borderId="0" xfId="2" applyFont="1" applyFill="1" applyBorder="1" applyAlignment="1">
      <alignment vertical="center"/>
    </xf>
    <xf numFmtId="44" fontId="28" fillId="0" borderId="0" xfId="0" applyNumberFormat="1" applyFont="1"/>
    <xf numFmtId="164" fontId="28" fillId="0" borderId="0" xfId="0" applyNumberFormat="1" applyFont="1"/>
    <xf numFmtId="171" fontId="28" fillId="0" borderId="0" xfId="0" applyNumberFormat="1" applyFont="1" applyAlignment="1">
      <alignment horizontal="center"/>
    </xf>
    <xf numFmtId="0" fontId="9" fillId="13" borderId="6" xfId="0" applyFont="1" applyFill="1" applyBorder="1" applyAlignment="1">
      <alignment horizontal="left" vertical="center"/>
    </xf>
    <xf numFmtId="0" fontId="9" fillId="13" borderId="9" xfId="0" applyFont="1" applyFill="1" applyBorder="1" applyAlignment="1">
      <alignment horizontal="left" vertical="center"/>
    </xf>
    <xf numFmtId="164" fontId="6" fillId="13" borderId="7" xfId="0" applyNumberFormat="1" applyFont="1" applyFill="1" applyBorder="1" applyAlignment="1">
      <alignment horizontal="left"/>
    </xf>
    <xf numFmtId="4" fontId="27" fillId="0" borderId="0" xfId="1" applyNumberFormat="1" applyFont="1" applyBorder="1" applyAlignment="1">
      <alignment horizontal="center" vertical="center"/>
    </xf>
    <xf numFmtId="4" fontId="27" fillId="0" borderId="0" xfId="0" applyNumberFormat="1" applyFont="1" applyAlignment="1">
      <alignment horizontal="center"/>
    </xf>
    <xf numFmtId="37" fontId="8" fillId="5" borderId="0" xfId="2" applyNumberFormat="1" applyFont="1" applyFill="1" applyBorder="1" applyAlignment="1">
      <alignment vertical="center"/>
    </xf>
    <xf numFmtId="44" fontId="50" fillId="5" borderId="0" xfId="2" applyFont="1" applyFill="1" applyBorder="1" applyAlignment="1">
      <alignment vertical="center"/>
    </xf>
    <xf numFmtId="165" fontId="8" fillId="5" borderId="0" xfId="0" applyNumberFormat="1" applyFont="1" applyFill="1" applyAlignment="1">
      <alignment vertical="center"/>
    </xf>
    <xf numFmtId="14" fontId="2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41" fillId="0" borderId="1" xfId="0" applyNumberFormat="1" applyFont="1" applyBorder="1" applyAlignment="1">
      <alignment vertical="center"/>
    </xf>
    <xf numFmtId="44" fontId="41" fillId="0" borderId="1" xfId="0" applyNumberFormat="1" applyFont="1" applyBorder="1" applyAlignment="1">
      <alignment vertical="center"/>
    </xf>
    <xf numFmtId="165" fontId="41" fillId="0" borderId="1" xfId="0" applyNumberFormat="1" applyFont="1" applyBorder="1" applyAlignment="1">
      <alignment vertical="center"/>
    </xf>
    <xf numFmtId="44" fontId="41" fillId="0" borderId="1" xfId="1" applyNumberFormat="1" applyFont="1" applyFill="1" applyBorder="1" applyAlignment="1">
      <alignment vertical="center"/>
    </xf>
    <xf numFmtId="43" fontId="41" fillId="0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43" fontId="8" fillId="11" borderId="0" xfId="0" applyNumberFormat="1" applyFont="1" applyFill="1" applyAlignment="1">
      <alignment vertical="center"/>
    </xf>
    <xf numFmtId="43" fontId="8" fillId="15" borderId="0" xfId="0" applyNumberFormat="1" applyFont="1" applyFill="1" applyAlignment="1">
      <alignment vertical="center"/>
    </xf>
    <xf numFmtId="2" fontId="9" fillId="0" borderId="0" xfId="0" applyNumberFormat="1" applyFont="1" applyAlignment="1">
      <alignment vertical="center"/>
    </xf>
    <xf numFmtId="2" fontId="9" fillId="15" borderId="26" xfId="0" applyNumberFormat="1" applyFont="1" applyFill="1" applyBorder="1"/>
    <xf numFmtId="2" fontId="9" fillId="15" borderId="1" xfId="0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39" fontId="9" fillId="15" borderId="1" xfId="0" applyNumberFormat="1" applyFont="1" applyFill="1" applyBorder="1"/>
    <xf numFmtId="4" fontId="24" fillId="0" borderId="0" xfId="0" applyNumberFormat="1" applyFont="1"/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 wrapText="1"/>
    </xf>
    <xf numFmtId="169" fontId="1" fillId="0" borderId="19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5" fontId="7" fillId="15" borderId="27" xfId="0" applyNumberFormat="1" applyFont="1" applyFill="1" applyBorder="1" applyAlignment="1">
      <alignment horizontal="center"/>
    </xf>
    <xf numFmtId="165" fontId="7" fillId="15" borderId="33" xfId="0" applyNumberFormat="1" applyFont="1" applyFill="1" applyBorder="1" applyAlignment="1">
      <alignment horizontal="center"/>
    </xf>
    <xf numFmtId="0" fontId="29" fillId="15" borderId="2" xfId="0" applyFont="1" applyFill="1" applyBorder="1" applyAlignment="1">
      <alignment horizontal="center"/>
    </xf>
    <xf numFmtId="0" fontId="29" fillId="15" borderId="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" fillId="5" borderId="2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6600"/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2"/>
  </sheetPr>
  <dimension ref="A1:K27"/>
  <sheetViews>
    <sheetView tabSelected="1" workbookViewId="0">
      <selection activeCell="F17" sqref="F17"/>
    </sheetView>
  </sheetViews>
  <sheetFormatPr defaultRowHeight="12.75" x14ac:dyDescent="0.2"/>
  <cols>
    <col min="1" max="6" width="18.5703125" customWidth="1"/>
  </cols>
  <sheetData>
    <row r="1" spans="1:11" ht="33" x14ac:dyDescent="0.45">
      <c r="A1" s="539" t="s">
        <v>3</v>
      </c>
      <c r="B1" s="539"/>
      <c r="C1" s="539"/>
      <c r="D1" s="539"/>
      <c r="E1" s="539"/>
    </row>
    <row r="2" spans="1:11" ht="36" customHeight="1" x14ac:dyDescent="0.2">
      <c r="A2" s="540" t="s">
        <v>484</v>
      </c>
      <c r="B2" s="540"/>
      <c r="C2" s="540"/>
      <c r="D2" s="540"/>
      <c r="E2" s="540"/>
    </row>
    <row r="3" spans="1:11" ht="18" x14ac:dyDescent="0.25">
      <c r="A3" s="537" t="s">
        <v>4</v>
      </c>
      <c r="B3" s="537"/>
      <c r="C3" s="537"/>
      <c r="D3" s="537"/>
      <c r="E3" s="537"/>
    </row>
    <row r="4" spans="1:11" ht="18" x14ac:dyDescent="0.25">
      <c r="A4" s="537" t="s">
        <v>5</v>
      </c>
      <c r="B4" s="537"/>
      <c r="C4" s="537"/>
      <c r="D4" s="537"/>
      <c r="E4" s="537"/>
    </row>
    <row r="5" spans="1:11" ht="18" x14ac:dyDescent="0.25">
      <c r="A5" s="537" t="s">
        <v>267</v>
      </c>
      <c r="B5" s="537"/>
      <c r="C5" s="537"/>
      <c r="D5" s="537"/>
      <c r="E5" s="537"/>
    </row>
    <row r="6" spans="1:11" ht="18" x14ac:dyDescent="0.25">
      <c r="A6" s="185"/>
    </row>
    <row r="7" spans="1:11" ht="18" x14ac:dyDescent="0.25">
      <c r="A7" s="185"/>
    </row>
    <row r="8" spans="1:11" ht="18" x14ac:dyDescent="0.25">
      <c r="A8" s="185"/>
    </row>
    <row r="9" spans="1:11" x14ac:dyDescent="0.2">
      <c r="A9" s="1"/>
    </row>
    <row r="10" spans="1:11" ht="18" x14ac:dyDescent="0.25">
      <c r="A10" s="537" t="s">
        <v>341</v>
      </c>
      <c r="B10" s="537"/>
      <c r="C10" s="537"/>
      <c r="D10" s="537"/>
      <c r="E10" s="537"/>
    </row>
    <row r="11" spans="1:11" x14ac:dyDescent="0.2">
      <c r="A11" s="1"/>
    </row>
    <row r="12" spans="1:11" ht="60" customHeight="1" x14ac:dyDescent="0.25">
      <c r="A12" s="538" t="s">
        <v>485</v>
      </c>
      <c r="B12" s="538"/>
      <c r="C12" s="538"/>
      <c r="D12" s="538"/>
      <c r="E12" s="538"/>
      <c r="G12" s="536"/>
      <c r="H12" s="536"/>
      <c r="I12" s="536"/>
      <c r="J12" s="536"/>
      <c r="K12" s="536"/>
    </row>
    <row r="15" spans="1:11" ht="15.95" customHeight="1" x14ac:dyDescent="0.2">
      <c r="A15" s="542" t="s">
        <v>342</v>
      </c>
      <c r="B15" s="542"/>
      <c r="C15" s="542"/>
      <c r="D15" s="542"/>
      <c r="E15" s="310">
        <v>44937</v>
      </c>
      <c r="F15" s="313" t="s">
        <v>415</v>
      </c>
    </row>
    <row r="16" spans="1:11" ht="15.95" customHeight="1" x14ac:dyDescent="0.2">
      <c r="A16" s="538" t="s">
        <v>343</v>
      </c>
      <c r="B16" s="538"/>
      <c r="C16" s="538"/>
      <c r="D16" s="538"/>
      <c r="E16" s="538"/>
      <c r="F16" s="313"/>
    </row>
    <row r="17" spans="1:6" ht="15.95" customHeight="1" x14ac:dyDescent="0.2">
      <c r="A17" s="538" t="s">
        <v>486</v>
      </c>
      <c r="B17" s="538"/>
      <c r="C17" s="538"/>
      <c r="D17" s="543"/>
      <c r="E17" s="311">
        <f>+'GF 2023-2024'!I292</f>
        <v>12037760</v>
      </c>
      <c r="F17" s="313" t="str">
        <f>+F15</f>
        <v>Verify</v>
      </c>
    </row>
    <row r="18" spans="1:6" ht="12.75" customHeight="1" x14ac:dyDescent="0.2">
      <c r="A18" s="160"/>
    </row>
    <row r="19" spans="1:6" ht="15" x14ac:dyDescent="0.25">
      <c r="E19" s="449"/>
    </row>
    <row r="20" spans="1:6" ht="15" x14ac:dyDescent="0.2">
      <c r="A20" s="541" t="s">
        <v>324</v>
      </c>
      <c r="B20" s="541"/>
      <c r="C20" s="541"/>
      <c r="D20" s="541"/>
      <c r="E20" s="541"/>
    </row>
    <row r="21" spans="1:6" ht="15" x14ac:dyDescent="0.2">
      <c r="A21" s="544" t="s">
        <v>451</v>
      </c>
      <c r="B21" s="544"/>
      <c r="C21" s="544"/>
      <c r="D21" s="544"/>
      <c r="E21" s="544"/>
    </row>
    <row r="22" spans="1:6" x14ac:dyDescent="0.2">
      <c r="A22" s="161"/>
    </row>
    <row r="23" spans="1:6" ht="15" x14ac:dyDescent="0.2">
      <c r="A23" s="541" t="s">
        <v>487</v>
      </c>
      <c r="B23" s="541"/>
      <c r="C23" s="541"/>
      <c r="D23" s="541"/>
      <c r="E23" s="541"/>
    </row>
    <row r="27" spans="1:6" ht="15" x14ac:dyDescent="0.2">
      <c r="A27" s="218" t="s">
        <v>393</v>
      </c>
    </row>
  </sheetData>
  <mergeCells count="14">
    <mergeCell ref="A23:E23"/>
    <mergeCell ref="A15:D15"/>
    <mergeCell ref="A17:D17"/>
    <mergeCell ref="A16:E16"/>
    <mergeCell ref="A21:E21"/>
    <mergeCell ref="A20:E20"/>
    <mergeCell ref="G12:K12"/>
    <mergeCell ref="A10:E10"/>
    <mergeCell ref="A12:E12"/>
    <mergeCell ref="A1:E1"/>
    <mergeCell ref="A2:E2"/>
    <mergeCell ref="A3:E3"/>
    <mergeCell ref="A4:E4"/>
    <mergeCell ref="A5:E5"/>
  </mergeCells>
  <phoneticPr fontId="5" type="noConversion"/>
  <printOptions horizontalCentered="1" verticalCentered="1"/>
  <pageMargins left="0.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G34"/>
  <sheetViews>
    <sheetView zoomScaleNormal="100" workbookViewId="0">
      <selection activeCell="G11" sqref="G11:G12"/>
    </sheetView>
  </sheetViews>
  <sheetFormatPr defaultColWidth="9.140625" defaultRowHeight="12.75" x14ac:dyDescent="0.2"/>
  <cols>
    <col min="1" max="1" width="11" style="3" customWidth="1"/>
    <col min="2" max="2" width="35.42578125" style="3" customWidth="1"/>
    <col min="3" max="5" width="12.42578125" style="3" customWidth="1"/>
    <col min="6" max="6" width="15.140625" style="3" customWidth="1"/>
    <col min="7" max="7" width="14.85546875" style="3" bestFit="1" customWidth="1"/>
    <col min="8" max="16384" width="9.140625" style="3"/>
  </cols>
  <sheetData>
    <row r="1" spans="1:7" ht="20.100000000000001" customHeight="1" x14ac:dyDescent="0.25">
      <c r="A1" s="545" t="s">
        <v>482</v>
      </c>
      <c r="B1" s="546"/>
      <c r="C1" s="546"/>
      <c r="D1" s="546"/>
      <c r="E1" s="546"/>
      <c r="F1" s="234"/>
      <c r="G1" s="2"/>
    </row>
    <row r="2" spans="1:7" ht="20.100000000000001" customHeight="1" thickBot="1" x14ac:dyDescent="0.25">
      <c r="F2" s="235"/>
    </row>
    <row r="3" spans="1:7" ht="20.100000000000001" customHeight="1" x14ac:dyDescent="0.2">
      <c r="A3" s="9" t="s">
        <v>155</v>
      </c>
      <c r="B3" s="10" t="s">
        <v>152</v>
      </c>
      <c r="C3" s="27" t="s">
        <v>137</v>
      </c>
      <c r="D3" s="28" t="s">
        <v>150</v>
      </c>
      <c r="E3" s="29" t="s">
        <v>151</v>
      </c>
      <c r="F3" s="237"/>
    </row>
    <row r="4" spans="1:7" ht="20.100000000000001" customHeight="1" x14ac:dyDescent="0.2">
      <c r="A4" s="11" t="s">
        <v>173</v>
      </c>
      <c r="B4" s="11" t="s">
        <v>160</v>
      </c>
      <c r="C4" s="12">
        <f>'GF 2023-2024'!F78</f>
        <v>98225</v>
      </c>
      <c r="D4" s="12">
        <f>'WF 2023-2024'!F23</f>
        <v>17327.2</v>
      </c>
      <c r="E4" s="12">
        <f>'SF 2023-2024'!F19</f>
        <v>7600</v>
      </c>
      <c r="F4" s="236"/>
    </row>
    <row r="5" spans="1:7" ht="20.100000000000001" customHeight="1" x14ac:dyDescent="0.2">
      <c r="A5" s="11" t="s">
        <v>182</v>
      </c>
      <c r="B5" s="11" t="s">
        <v>181</v>
      </c>
      <c r="C5" s="13"/>
      <c r="D5" s="13"/>
      <c r="E5" s="13"/>
      <c r="F5" s="236"/>
    </row>
    <row r="6" spans="1:7" ht="20.100000000000001" customHeight="1" x14ac:dyDescent="0.2">
      <c r="A6" s="11" t="s">
        <v>174</v>
      </c>
      <c r="B6" s="11" t="s">
        <v>156</v>
      </c>
      <c r="C6" s="12">
        <f>'GF 2023-2024'!F100</f>
        <v>38363.880000000005</v>
      </c>
      <c r="D6" s="13"/>
      <c r="E6" s="13"/>
      <c r="F6" s="236"/>
    </row>
    <row r="7" spans="1:7" ht="20.100000000000001" customHeight="1" x14ac:dyDescent="0.2">
      <c r="A7" s="11" t="s">
        <v>183</v>
      </c>
      <c r="B7" s="11" t="s">
        <v>157</v>
      </c>
      <c r="C7" s="12">
        <f>'GF 2023-2024'!F110</f>
        <v>14139.119999999999</v>
      </c>
      <c r="D7" s="13"/>
      <c r="E7" s="13"/>
      <c r="F7" s="236"/>
    </row>
    <row r="8" spans="1:7" ht="20.100000000000001" customHeight="1" x14ac:dyDescent="0.2">
      <c r="A8" s="11" t="s">
        <v>175</v>
      </c>
      <c r="B8" s="11" t="s">
        <v>158</v>
      </c>
      <c r="C8" s="12">
        <f>'GF 2023-2024'!F133</f>
        <v>70000</v>
      </c>
      <c r="D8" s="13"/>
      <c r="E8" s="13"/>
      <c r="F8" s="236"/>
    </row>
    <row r="9" spans="1:7" ht="20.100000000000001" customHeight="1" x14ac:dyDescent="0.2">
      <c r="A9" s="11" t="s">
        <v>176</v>
      </c>
      <c r="B9" s="11" t="s">
        <v>161</v>
      </c>
      <c r="C9" s="12">
        <f>'GF 2023-2024'!F140</f>
        <v>250</v>
      </c>
      <c r="D9" s="13"/>
      <c r="E9" s="13"/>
      <c r="F9" s="236"/>
    </row>
    <row r="10" spans="1:7" ht="20.100000000000001" customHeight="1" x14ac:dyDescent="0.2">
      <c r="A10" s="11" t="s">
        <v>177</v>
      </c>
      <c r="B10" s="11" t="s">
        <v>139</v>
      </c>
      <c r="C10" s="12">
        <f>'GF 2023-2024'!F156</f>
        <v>3850</v>
      </c>
      <c r="D10" s="13"/>
      <c r="E10" s="13"/>
      <c r="F10" s="236"/>
    </row>
    <row r="11" spans="1:7" ht="20.100000000000001" customHeight="1" x14ac:dyDescent="0.2">
      <c r="A11" s="11" t="s">
        <v>178</v>
      </c>
      <c r="B11" s="11" t="s">
        <v>162</v>
      </c>
      <c r="C11" s="12">
        <f>'GF 2023-2024'!F171</f>
        <v>8300</v>
      </c>
      <c r="D11" s="12">
        <f>'WF 2023-2024'!F44</f>
        <v>52550</v>
      </c>
      <c r="E11" s="12">
        <f>'SF 2023-2024'!F39</f>
        <v>61950</v>
      </c>
      <c r="F11" s="236"/>
    </row>
    <row r="12" spans="1:7" ht="20.100000000000001" customHeight="1" x14ac:dyDescent="0.2">
      <c r="A12" s="11" t="s">
        <v>179</v>
      </c>
      <c r="B12" s="11" t="s">
        <v>163</v>
      </c>
      <c r="C12" s="12">
        <f>'GF 2023-2024'!F190</f>
        <v>7250</v>
      </c>
      <c r="D12" s="12">
        <f>'WF 2023-2024'!F55</f>
        <v>2150</v>
      </c>
      <c r="E12" s="12">
        <f>'SF 2023-2024'!F50</f>
        <v>1950</v>
      </c>
      <c r="F12" s="236"/>
    </row>
    <row r="13" spans="1:7" ht="20.100000000000001" customHeight="1" x14ac:dyDescent="0.2">
      <c r="A13" s="11" t="s">
        <v>180</v>
      </c>
      <c r="B13" s="184" t="s">
        <v>340</v>
      </c>
      <c r="C13" s="12">
        <f>'GF 2023-2024'!F199</f>
        <v>0</v>
      </c>
      <c r="D13" s="12">
        <f>'WF 2023-2024'!F66</f>
        <v>41000</v>
      </c>
      <c r="E13" s="12">
        <f>'SF 2023-2024'!F55</f>
        <v>93674</v>
      </c>
      <c r="F13" s="236"/>
    </row>
    <row r="14" spans="1:7" ht="20.100000000000001" customHeight="1" x14ac:dyDescent="0.2">
      <c r="A14" s="11" t="s">
        <v>191</v>
      </c>
      <c r="B14" s="11" t="s">
        <v>159</v>
      </c>
      <c r="C14" s="12">
        <f>'GF 2023-2024'!F208</f>
        <v>33000</v>
      </c>
      <c r="D14" s="12">
        <f>'WF 2023-2024'!F73</f>
        <v>3200</v>
      </c>
      <c r="E14" s="338">
        <f>'SF 2023-2024'!F58</f>
        <v>1240</v>
      </c>
      <c r="F14" s="236"/>
    </row>
    <row r="15" spans="1:7" ht="20.100000000000001" customHeight="1" x14ac:dyDescent="0.2">
      <c r="A15" s="11"/>
      <c r="B15" s="10" t="s">
        <v>194</v>
      </c>
      <c r="C15" s="14">
        <f>SUM(C4:C14)</f>
        <v>273378</v>
      </c>
      <c r="D15" s="14">
        <f>SUM(D4:D14)</f>
        <v>116227.2</v>
      </c>
      <c r="E15" s="14">
        <f>SUM(E4:E14)</f>
        <v>166414</v>
      </c>
      <c r="F15" s="236"/>
    </row>
    <row r="16" spans="1:7" ht="20.100000000000001" customHeight="1" x14ac:dyDescent="0.2">
      <c r="A16" s="15"/>
      <c r="B16" s="308" t="str">
        <f>+B25</f>
        <v>Checker</v>
      </c>
      <c r="C16" s="309">
        <f>+C15-'GF 2023-2024'!F211</f>
        <v>0</v>
      </c>
      <c r="D16" s="309">
        <f>+D15-'WF 2023-2024'!F77</f>
        <v>0</v>
      </c>
      <c r="E16" s="309">
        <f>+E15-'SF 2023-2024'!F60</f>
        <v>0</v>
      </c>
    </row>
    <row r="17" spans="1:7" ht="20.100000000000001" customHeight="1" x14ac:dyDescent="0.2">
      <c r="A17" s="9" t="s">
        <v>155</v>
      </c>
      <c r="B17" s="10" t="s">
        <v>153</v>
      </c>
      <c r="C17" s="27" t="s">
        <v>137</v>
      </c>
      <c r="D17" s="28" t="s">
        <v>154</v>
      </c>
      <c r="E17" s="29" t="s">
        <v>151</v>
      </c>
    </row>
    <row r="18" spans="1:7" ht="20.100000000000001" customHeight="1" x14ac:dyDescent="0.2">
      <c r="A18" s="17" t="s">
        <v>196</v>
      </c>
      <c r="B18" s="11" t="s">
        <v>197</v>
      </c>
      <c r="C18" s="12">
        <f>'GF 2023-2024'!F256</f>
        <v>70475</v>
      </c>
      <c r="D18" s="12">
        <f>+'WF 2023-2024'!F87+'WF 2023-2024'!F96+'WF 2023-2024'!F112</f>
        <v>116227.20000000001</v>
      </c>
      <c r="E18" s="12">
        <f>+'SF 2023-2024'!F73+'SF 2023-2024'!F84</f>
        <v>166414</v>
      </c>
    </row>
    <row r="19" spans="1:7" ht="20.100000000000001" customHeight="1" x14ac:dyDescent="0.2">
      <c r="A19" s="17">
        <v>1001</v>
      </c>
      <c r="B19" s="11" t="s">
        <v>266</v>
      </c>
      <c r="C19" s="24">
        <f>'GF 2023-2024'!F293</f>
        <v>123090.06846079999</v>
      </c>
      <c r="D19" s="13"/>
      <c r="E19" s="13"/>
    </row>
    <row r="20" spans="1:7" ht="20.100000000000001" customHeight="1" x14ac:dyDescent="0.2">
      <c r="A20" s="17" t="s">
        <v>174</v>
      </c>
      <c r="B20" s="11" t="s">
        <v>198</v>
      </c>
      <c r="C20" s="12">
        <f>+'GF 2023-2024'!E267</f>
        <v>69812.929999999993</v>
      </c>
      <c r="D20" s="13"/>
      <c r="E20" s="13"/>
    </row>
    <row r="21" spans="1:7" ht="20.100000000000001" customHeight="1" x14ac:dyDescent="0.2">
      <c r="A21" s="17" t="s">
        <v>308</v>
      </c>
      <c r="B21" s="18" t="s">
        <v>199</v>
      </c>
      <c r="C21" s="12">
        <f>'GF 2023-2024'!F276</f>
        <v>0</v>
      </c>
      <c r="D21" s="13"/>
      <c r="E21" s="13"/>
    </row>
    <row r="22" spans="1:7" ht="20.100000000000001" customHeight="1" x14ac:dyDescent="0.2">
      <c r="A22" s="17"/>
      <c r="B22" s="19" t="s">
        <v>193</v>
      </c>
      <c r="C22" s="14">
        <f>SUM(C18:C21)</f>
        <v>263377.99846079998</v>
      </c>
      <c r="D22" s="14">
        <f>SUM(D18:D21)</f>
        <v>116227.20000000001</v>
      </c>
      <c r="E22" s="14">
        <f>SUM(E18:E21)</f>
        <v>166414</v>
      </c>
    </row>
    <row r="23" spans="1:7" ht="20.100000000000001" customHeight="1" x14ac:dyDescent="0.2">
      <c r="A23" s="17">
        <v>909</v>
      </c>
      <c r="B23" s="18" t="s">
        <v>75</v>
      </c>
      <c r="C23" s="12">
        <f>'GF 2023-2024'!F282</f>
        <v>10000</v>
      </c>
      <c r="D23" s="12">
        <f>'WF 2023-2024'!F101</f>
        <v>0</v>
      </c>
      <c r="E23" s="338">
        <f>+'SF 2023-2024'!F86</f>
        <v>0</v>
      </c>
    </row>
    <row r="24" spans="1:7" ht="20.100000000000001" customHeight="1" x14ac:dyDescent="0.2">
      <c r="A24" s="11"/>
      <c r="B24" s="22" t="s">
        <v>195</v>
      </c>
      <c r="C24" s="20">
        <f>SUM(C22:C23)</f>
        <v>273377.99846079998</v>
      </c>
      <c r="D24" s="20">
        <f>SUM(D22:D23)</f>
        <v>116227.20000000001</v>
      </c>
      <c r="E24" s="20">
        <f>SUM(E22:E23)</f>
        <v>166414</v>
      </c>
      <c r="G24" s="4"/>
    </row>
    <row r="25" spans="1:7" ht="20.100000000000001" customHeight="1" x14ac:dyDescent="0.2">
      <c r="A25" s="15"/>
      <c r="B25" s="308" t="s">
        <v>410</v>
      </c>
      <c r="C25" s="470">
        <f>C15-C24</f>
        <v>1.5392000204883516E-3</v>
      </c>
      <c r="D25" s="307">
        <f>D15-D24</f>
        <v>0</v>
      </c>
      <c r="E25" s="307">
        <f>E15-E24</f>
        <v>0</v>
      </c>
    </row>
    <row r="26" spans="1:7" ht="20.100000000000001" customHeight="1" x14ac:dyDescent="0.2">
      <c r="A26" s="15"/>
      <c r="B26" s="21"/>
      <c r="C26" s="16"/>
      <c r="D26" s="21"/>
      <c r="E26" s="21"/>
    </row>
    <row r="27" spans="1:7" ht="20.100000000000001" customHeight="1" x14ac:dyDescent="0.2">
      <c r="A27" s="547" t="s">
        <v>483</v>
      </c>
      <c r="B27" s="548"/>
      <c r="C27" s="554" t="s">
        <v>171</v>
      </c>
      <c r="D27" s="555"/>
      <c r="E27" s="555"/>
    </row>
    <row r="28" spans="1:7" ht="20.100000000000001" customHeight="1" x14ac:dyDescent="0.2">
      <c r="A28" s="552">
        <f>+'GF 2023-2024'!I292</f>
        <v>12037760</v>
      </c>
      <c r="B28" s="553"/>
      <c r="C28" s="549">
        <f>'GF 2023-2024'!F289</f>
        <v>10.22533</v>
      </c>
      <c r="D28" s="550"/>
      <c r="E28" s="551"/>
      <c r="G28" s="23"/>
    </row>
    <row r="30" spans="1:7" x14ac:dyDescent="0.2">
      <c r="F30" s="317">
        <f>SUM(+'GF 2023-2024'!G299+'WF 2023-2024'!G123+'SF 2023-2024'!G98/3)/100</f>
        <v>0</v>
      </c>
    </row>
    <row r="31" spans="1:7" ht="20.25" x14ac:dyDescent="0.3">
      <c r="B31" s="158"/>
    </row>
    <row r="34" spans="1:5" hidden="1" x14ac:dyDescent="0.2">
      <c r="A34" s="3" t="s">
        <v>295</v>
      </c>
      <c r="B34" s="3" t="s">
        <v>296</v>
      </c>
      <c r="C34" s="4">
        <f>C15-C24</f>
        <v>1.5392000204883516E-3</v>
      </c>
      <c r="D34" s="4">
        <f>D15-D24</f>
        <v>0</v>
      </c>
      <c r="E34" s="4">
        <f>E15-E24</f>
        <v>0</v>
      </c>
    </row>
  </sheetData>
  <mergeCells count="5">
    <mergeCell ref="A1:E1"/>
    <mergeCell ref="A27:B27"/>
    <mergeCell ref="C28:E28"/>
    <mergeCell ref="A28:B28"/>
    <mergeCell ref="C27:E27"/>
  </mergeCells>
  <phoneticPr fontId="5" type="noConversion"/>
  <printOptions horizontalCentered="1"/>
  <pageMargins left="0.5" right="0.5" top="1" bottom="1" header="0.5" footer="0.5"/>
  <pageSetup orientation="portrait" r:id="rId1"/>
  <headerFooter alignWithMargins="0">
    <oddFooter>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4"/>
    <pageSetUpPr fitToPage="1"/>
  </sheetPr>
  <dimension ref="A1:K304"/>
  <sheetViews>
    <sheetView zoomScaleNormal="100" zoomScaleSheetLayoutView="85" workbookViewId="0">
      <pane ySplit="3" topLeftCell="A276" activePane="bottomLeft" state="frozen"/>
      <selection pane="bottomLeft" activeCell="G84" sqref="G84"/>
    </sheetView>
  </sheetViews>
  <sheetFormatPr defaultColWidth="9.140625" defaultRowHeight="14.25" x14ac:dyDescent="0.2"/>
  <cols>
    <col min="1" max="1" width="2.5703125" style="3" customWidth="1"/>
    <col min="2" max="2" width="11.5703125" style="3" customWidth="1"/>
    <col min="3" max="3" width="33.5703125" style="3" customWidth="1"/>
    <col min="4" max="4" width="14.5703125" style="3" customWidth="1"/>
    <col min="5" max="5" width="14.5703125" style="6" customWidth="1"/>
    <col min="6" max="6" width="16.5703125" style="3" customWidth="1"/>
    <col min="7" max="7" width="25.5703125" style="3" bestFit="1" customWidth="1"/>
    <col min="8" max="8" width="12.42578125" style="3" customWidth="1"/>
    <col min="9" max="9" width="16.140625" style="3" customWidth="1"/>
    <col min="10" max="10" width="15" style="3" bestFit="1" customWidth="1"/>
    <col min="11" max="11" width="12.7109375" style="3" bestFit="1" customWidth="1"/>
    <col min="12" max="16384" width="9.140625" style="3"/>
  </cols>
  <sheetData>
    <row r="1" spans="1:7" ht="15.95" customHeight="1" x14ac:dyDescent="0.25">
      <c r="A1" s="31"/>
      <c r="B1" s="253" t="s">
        <v>472</v>
      </c>
      <c r="C1" s="60"/>
      <c r="D1" s="339"/>
      <c r="E1" s="340" t="s">
        <v>6</v>
      </c>
      <c r="F1" s="351" t="s">
        <v>80</v>
      </c>
    </row>
    <row r="2" spans="1:7" ht="15.95" customHeight="1" x14ac:dyDescent="0.25">
      <c r="A2" s="33"/>
      <c r="B2" s="40" t="s">
        <v>290</v>
      </c>
      <c r="C2" s="41"/>
      <c r="D2" s="341" t="s">
        <v>6</v>
      </c>
      <c r="E2" s="341" t="s">
        <v>7</v>
      </c>
      <c r="F2" s="352" t="s">
        <v>6</v>
      </c>
    </row>
    <row r="3" spans="1:7" ht="15.95" customHeight="1" thickBot="1" x14ac:dyDescent="0.3">
      <c r="A3" s="35"/>
      <c r="B3" s="360"/>
      <c r="C3" s="56"/>
      <c r="D3" s="361" t="s">
        <v>461</v>
      </c>
      <c r="E3" s="361" t="s">
        <v>473</v>
      </c>
      <c r="F3" s="364" t="s">
        <v>473</v>
      </c>
    </row>
    <row r="4" spans="1:7" ht="30" customHeight="1" thickBot="1" x14ac:dyDescent="0.25">
      <c r="A4" s="563" t="s">
        <v>299</v>
      </c>
      <c r="B4" s="564"/>
      <c r="C4" s="564"/>
      <c r="D4" s="564"/>
      <c r="E4" s="564"/>
      <c r="F4" s="565"/>
      <c r="G4" s="428"/>
    </row>
    <row r="5" spans="1:7" ht="9.9499999999999993" customHeight="1" thickBot="1" x14ac:dyDescent="0.25">
      <c r="B5" s="42"/>
      <c r="C5" s="42"/>
      <c r="D5" s="42"/>
      <c r="E5" s="42"/>
    </row>
    <row r="6" spans="1:7" ht="20.100000000000001" customHeight="1" x14ac:dyDescent="0.2">
      <c r="A6" s="31"/>
      <c r="B6" s="43" t="s">
        <v>240</v>
      </c>
      <c r="C6" s="43"/>
      <c r="D6" s="44"/>
      <c r="E6" s="44"/>
      <c r="F6" s="32"/>
    </row>
    <row r="7" spans="1:7" ht="20.100000000000001" customHeight="1" x14ac:dyDescent="0.2">
      <c r="A7" s="33"/>
      <c r="B7" s="25" t="s">
        <v>0</v>
      </c>
      <c r="C7" s="25" t="s">
        <v>352</v>
      </c>
      <c r="D7" s="26">
        <v>5600</v>
      </c>
      <c r="E7" s="168">
        <v>5600</v>
      </c>
      <c r="F7" s="380">
        <f>+E7</f>
        <v>5600</v>
      </c>
      <c r="G7" s="426"/>
    </row>
    <row r="8" spans="1:7" ht="20.100000000000001" customHeight="1" x14ac:dyDescent="0.2">
      <c r="A8" s="33"/>
      <c r="B8" s="25" t="s">
        <v>1</v>
      </c>
      <c r="C8" s="25" t="s">
        <v>2</v>
      </c>
      <c r="D8" s="26">
        <v>100</v>
      </c>
      <c r="E8" s="168">
        <v>100</v>
      </c>
      <c r="F8" s="380">
        <f>+E8</f>
        <v>100</v>
      </c>
    </row>
    <row r="9" spans="1:7" ht="20.100000000000001" customHeight="1" x14ac:dyDescent="0.2">
      <c r="A9" s="33"/>
      <c r="B9" s="45"/>
      <c r="C9" s="46" t="s">
        <v>14</v>
      </c>
      <c r="D9" s="150">
        <f>SUM(D7:D8)</f>
        <v>5700</v>
      </c>
      <c r="E9" s="113">
        <f>SUM(E7:E8)</f>
        <v>5700</v>
      </c>
      <c r="F9" s="252">
        <f>SUM(F7:F8)</f>
        <v>5700</v>
      </c>
    </row>
    <row r="10" spans="1:7" ht="20.100000000000001" customHeight="1" x14ac:dyDescent="0.2">
      <c r="A10" s="33"/>
      <c r="B10" s="47"/>
      <c r="C10" s="47"/>
      <c r="D10" s="47"/>
      <c r="E10" s="68"/>
      <c r="F10" s="34"/>
    </row>
    <row r="11" spans="1:7" ht="20.100000000000001" customHeight="1" x14ac:dyDescent="0.2">
      <c r="A11" s="33"/>
      <c r="B11" s="48" t="s">
        <v>8</v>
      </c>
      <c r="C11" s="41"/>
      <c r="D11" s="47"/>
      <c r="E11" s="68"/>
      <c r="F11" s="34"/>
    </row>
    <row r="12" spans="1:7" ht="30" customHeight="1" x14ac:dyDescent="0.2">
      <c r="A12" s="33"/>
      <c r="B12" s="25" t="s">
        <v>9</v>
      </c>
      <c r="C12" s="25" t="s">
        <v>357</v>
      </c>
      <c r="D12" s="26">
        <v>6400</v>
      </c>
      <c r="E12" s="168">
        <v>6400</v>
      </c>
      <c r="F12" s="380">
        <f>+E12</f>
        <v>6400</v>
      </c>
    </row>
    <row r="13" spans="1:7" ht="20.100000000000001" customHeight="1" x14ac:dyDescent="0.2">
      <c r="A13" s="33"/>
      <c r="B13" s="25" t="s">
        <v>10</v>
      </c>
      <c r="C13" s="25" t="s">
        <v>2</v>
      </c>
      <c r="D13" s="26">
        <v>100</v>
      </c>
      <c r="E13" s="168">
        <v>100</v>
      </c>
      <c r="F13" s="380">
        <f>+E13</f>
        <v>100</v>
      </c>
    </row>
    <row r="14" spans="1:7" ht="20.100000000000001" customHeight="1" x14ac:dyDescent="0.2">
      <c r="A14" s="33"/>
      <c r="B14" s="45"/>
      <c r="C14" s="49" t="s">
        <v>14</v>
      </c>
      <c r="D14" s="50">
        <f>SUM(D12:D13)</f>
        <v>6500</v>
      </c>
      <c r="E14" s="115">
        <f>SUM(E12:E13)</f>
        <v>6500</v>
      </c>
      <c r="F14" s="242">
        <f>SUM(F12:F13)</f>
        <v>6500</v>
      </c>
    </row>
    <row r="15" spans="1:7" ht="20.100000000000001" customHeight="1" x14ac:dyDescent="0.2">
      <c r="A15" s="33"/>
      <c r="B15" s="47"/>
      <c r="C15" s="47"/>
      <c r="D15" s="47"/>
      <c r="E15" s="68"/>
      <c r="F15" s="34"/>
    </row>
    <row r="16" spans="1:7" ht="20.100000000000001" customHeight="1" x14ac:dyDescent="0.2">
      <c r="A16" s="33"/>
      <c r="B16" s="48" t="s">
        <v>270</v>
      </c>
      <c r="C16" s="41"/>
      <c r="D16" s="47"/>
      <c r="E16" s="68"/>
      <c r="F16" s="34"/>
      <c r="G16" s="428"/>
    </row>
    <row r="17" spans="1:7" ht="26.1" customHeight="1" x14ac:dyDescent="0.2">
      <c r="A17" s="33"/>
      <c r="B17" s="25" t="s">
        <v>11</v>
      </c>
      <c r="C17" s="25" t="s">
        <v>463</v>
      </c>
      <c r="D17" s="100">
        <v>13000</v>
      </c>
      <c r="E17" s="125">
        <v>14000</v>
      </c>
      <c r="F17" s="380">
        <f>+E17</f>
        <v>14000</v>
      </c>
    </row>
    <row r="18" spans="1:7" ht="30" customHeight="1" x14ac:dyDescent="0.2">
      <c r="A18" s="33"/>
      <c r="B18" s="25" t="s">
        <v>245</v>
      </c>
      <c r="C18" s="25" t="s">
        <v>442</v>
      </c>
      <c r="D18" s="100">
        <v>1000</v>
      </c>
      <c r="E18" s="125">
        <v>1000</v>
      </c>
      <c r="F18" s="380">
        <f>+E18</f>
        <v>1000</v>
      </c>
    </row>
    <row r="19" spans="1:7" ht="20.100000000000001" customHeight="1" x14ac:dyDescent="0.2">
      <c r="A19" s="33"/>
      <c r="B19" s="25" t="s">
        <v>12</v>
      </c>
      <c r="C19" s="25" t="s">
        <v>271</v>
      </c>
      <c r="D19" s="26">
        <v>500</v>
      </c>
      <c r="E19" s="125">
        <v>500</v>
      </c>
      <c r="F19" s="380">
        <f>+E19</f>
        <v>500</v>
      </c>
    </row>
    <row r="20" spans="1:7" ht="20.100000000000001" customHeight="1" x14ac:dyDescent="0.2">
      <c r="A20" s="33"/>
      <c r="B20" s="25" t="s">
        <v>13</v>
      </c>
      <c r="C20" s="25" t="s">
        <v>2</v>
      </c>
      <c r="D20" s="26">
        <v>2000</v>
      </c>
      <c r="E20" s="125">
        <v>2500</v>
      </c>
      <c r="F20" s="380">
        <f>+E20</f>
        <v>2500</v>
      </c>
    </row>
    <row r="21" spans="1:7" ht="20.100000000000001" customHeight="1" x14ac:dyDescent="0.2">
      <c r="A21" s="33"/>
      <c r="B21" s="25" t="s">
        <v>246</v>
      </c>
      <c r="C21" s="25" t="s">
        <v>232</v>
      </c>
      <c r="D21" s="26">
        <v>550</v>
      </c>
      <c r="E21" s="125">
        <v>550</v>
      </c>
      <c r="F21" s="380">
        <f>+E21</f>
        <v>550</v>
      </c>
    </row>
    <row r="22" spans="1:7" ht="20.100000000000001" customHeight="1" x14ac:dyDescent="0.2">
      <c r="A22" s="33"/>
      <c r="B22" s="25"/>
      <c r="C22" s="46" t="s">
        <v>14</v>
      </c>
      <c r="D22" s="116">
        <f>SUM(D17:D21)</f>
        <v>17050</v>
      </c>
      <c r="E22" s="116">
        <f>SUM(E17:E21)</f>
        <v>18550</v>
      </c>
      <c r="F22" s="243">
        <f>SUM(F17:F21)</f>
        <v>18550</v>
      </c>
      <c r="G22" s="30"/>
    </row>
    <row r="23" spans="1:7" ht="20.100000000000001" customHeight="1" x14ac:dyDescent="0.2">
      <c r="A23" s="33"/>
      <c r="B23" s="73"/>
      <c r="C23" s="74"/>
      <c r="D23" s="427"/>
      <c r="E23" s="47"/>
      <c r="F23" s="34"/>
      <c r="G23" s="30"/>
    </row>
    <row r="24" spans="1:7" ht="20.100000000000001" customHeight="1" x14ac:dyDescent="0.2">
      <c r="A24" s="33"/>
      <c r="B24" s="48" t="s">
        <v>302</v>
      </c>
      <c r="C24" s="48"/>
      <c r="D24" s="47"/>
      <c r="E24" s="47"/>
      <c r="F24" s="34"/>
    </row>
    <row r="25" spans="1:7" ht="20.100000000000001" customHeight="1" x14ac:dyDescent="0.2">
      <c r="A25" s="33"/>
      <c r="B25" s="25" t="s">
        <v>15</v>
      </c>
      <c r="C25" s="25" t="s">
        <v>2</v>
      </c>
      <c r="D25" s="26">
        <v>650</v>
      </c>
      <c r="E25" s="70">
        <v>650</v>
      </c>
      <c r="F25" s="243">
        <f>+E25</f>
        <v>650</v>
      </c>
    </row>
    <row r="26" spans="1:7" ht="20.100000000000001" customHeight="1" x14ac:dyDescent="0.2">
      <c r="A26" s="33"/>
      <c r="B26" s="45"/>
      <c r="C26" s="46" t="s">
        <v>14</v>
      </c>
      <c r="D26" s="50">
        <f>SUM(D25)</f>
        <v>650</v>
      </c>
      <c r="E26" s="116">
        <f>SUM(E25)</f>
        <v>650</v>
      </c>
      <c r="F26" s="243">
        <f>SUM(F25)</f>
        <v>650</v>
      </c>
    </row>
    <row r="27" spans="1:7" ht="20.100000000000001" customHeight="1" x14ac:dyDescent="0.2">
      <c r="A27" s="33"/>
      <c r="B27" s="47"/>
      <c r="C27" s="74"/>
      <c r="D27" s="53"/>
      <c r="E27" s="75"/>
      <c r="F27" s="34"/>
    </row>
    <row r="28" spans="1:7" ht="20.100000000000001" customHeight="1" x14ac:dyDescent="0.2">
      <c r="A28" s="33"/>
      <c r="B28" s="47"/>
      <c r="C28" s="74"/>
      <c r="D28" s="53"/>
      <c r="E28" s="75"/>
      <c r="F28" s="34"/>
    </row>
    <row r="29" spans="1:7" ht="20.100000000000001" customHeight="1" x14ac:dyDescent="0.2">
      <c r="A29" s="33"/>
      <c r="B29" s="570" t="s">
        <v>269</v>
      </c>
      <c r="C29" s="571"/>
      <c r="D29" s="47"/>
      <c r="E29" s="68"/>
      <c r="F29" s="34"/>
    </row>
    <row r="30" spans="1:7" ht="20.100000000000001" customHeight="1" x14ac:dyDescent="0.2">
      <c r="A30" s="33"/>
      <c r="B30" s="25" t="s">
        <v>188</v>
      </c>
      <c r="C30" s="25" t="s">
        <v>268</v>
      </c>
      <c r="D30" s="26">
        <v>15000</v>
      </c>
      <c r="E30" s="125">
        <v>13000</v>
      </c>
      <c r="F30" s="380">
        <f>+E30</f>
        <v>13000</v>
      </c>
      <c r="G30" s="428"/>
    </row>
    <row r="31" spans="1:7" ht="20.100000000000001" customHeight="1" x14ac:dyDescent="0.2">
      <c r="A31" s="33"/>
      <c r="B31" s="45"/>
      <c r="C31" s="46" t="s">
        <v>14</v>
      </c>
      <c r="D31" s="50">
        <f>SUM(D30:D30)</f>
        <v>15000</v>
      </c>
      <c r="E31" s="116">
        <f>SUM(E30)</f>
        <v>13000</v>
      </c>
      <c r="F31" s="243">
        <f>SUM(F30)</f>
        <v>13000</v>
      </c>
    </row>
    <row r="32" spans="1:7" ht="13.5" customHeight="1" x14ac:dyDescent="0.2">
      <c r="A32" s="33"/>
      <c r="B32" s="47"/>
      <c r="C32" s="74"/>
      <c r="D32" s="53"/>
      <c r="E32" s="65"/>
      <c r="F32" s="34"/>
    </row>
    <row r="33" spans="1:6" ht="20.100000000000001" customHeight="1" x14ac:dyDescent="0.2">
      <c r="A33" s="33"/>
      <c r="B33" s="48" t="s">
        <v>16</v>
      </c>
      <c r="C33" s="48"/>
      <c r="D33" s="410"/>
      <c r="E33" s="411"/>
      <c r="F33" s="34"/>
    </row>
    <row r="34" spans="1:6" ht="20.100000000000001" customHeight="1" x14ac:dyDescent="0.2">
      <c r="A34" s="33"/>
      <c r="B34" s="25" t="s">
        <v>17</v>
      </c>
      <c r="C34" s="25" t="s">
        <v>2</v>
      </c>
      <c r="D34" s="26">
        <v>4000</v>
      </c>
      <c r="E34" s="125">
        <v>3000</v>
      </c>
      <c r="F34" s="380">
        <f>+E34</f>
        <v>3000</v>
      </c>
    </row>
    <row r="35" spans="1:6" ht="20.100000000000001" customHeight="1" x14ac:dyDescent="0.2">
      <c r="A35" s="33"/>
      <c r="B35" s="25" t="s">
        <v>445</v>
      </c>
      <c r="C35" s="25" t="s">
        <v>443</v>
      </c>
      <c r="D35" s="26">
        <v>0</v>
      </c>
      <c r="E35" s="192">
        <v>0</v>
      </c>
      <c r="F35" s="432">
        <f>+E35</f>
        <v>0</v>
      </c>
    </row>
    <row r="36" spans="1:6" ht="20.100000000000001" customHeight="1" x14ac:dyDescent="0.2">
      <c r="A36" s="33"/>
      <c r="B36" s="45"/>
      <c r="C36" s="46" t="s">
        <v>14</v>
      </c>
      <c r="D36" s="50">
        <f>SUM(D34:D35)</f>
        <v>4000</v>
      </c>
      <c r="E36" s="116">
        <f>SUM(E34)</f>
        <v>3000</v>
      </c>
      <c r="F36" s="243">
        <f>+F34+F35</f>
        <v>3000</v>
      </c>
    </row>
    <row r="37" spans="1:6" ht="16.5" customHeight="1" x14ac:dyDescent="0.2">
      <c r="A37" s="33"/>
      <c r="B37" s="47"/>
      <c r="C37" s="74"/>
      <c r="D37" s="53"/>
      <c r="E37" s="75"/>
      <c r="F37" s="34"/>
    </row>
    <row r="38" spans="1:6" ht="20.100000000000001" customHeight="1" x14ac:dyDescent="0.2">
      <c r="A38" s="33"/>
      <c r="B38" s="48" t="s">
        <v>18</v>
      </c>
      <c r="C38" s="41"/>
      <c r="D38" s="47"/>
      <c r="E38" s="68"/>
      <c r="F38" s="34"/>
    </row>
    <row r="39" spans="1:6" ht="20.100000000000001" customHeight="1" x14ac:dyDescent="0.2">
      <c r="A39" s="33"/>
      <c r="B39" s="25" t="s">
        <v>19</v>
      </c>
      <c r="C39" s="25" t="s">
        <v>2</v>
      </c>
      <c r="D39" s="26">
        <v>400</v>
      </c>
      <c r="E39" s="125">
        <v>400</v>
      </c>
      <c r="F39" s="380">
        <f>+E39</f>
        <v>400</v>
      </c>
    </row>
    <row r="40" spans="1:6" ht="20.100000000000001" customHeight="1" x14ac:dyDescent="0.2">
      <c r="A40" s="33"/>
      <c r="B40" s="45"/>
      <c r="C40" s="46" t="s">
        <v>14</v>
      </c>
      <c r="D40" s="50">
        <f>SUM(D39)</f>
        <v>400</v>
      </c>
      <c r="E40" s="116">
        <f>SUM(E39)</f>
        <v>400</v>
      </c>
      <c r="F40" s="243">
        <f>SUM(F39)</f>
        <v>400</v>
      </c>
    </row>
    <row r="41" spans="1:6" ht="13.5" customHeight="1" x14ac:dyDescent="0.2">
      <c r="A41" s="33"/>
      <c r="B41" s="47"/>
      <c r="C41" s="74"/>
      <c r="D41" s="53"/>
      <c r="E41" s="75"/>
      <c r="F41" s="34"/>
    </row>
    <row r="42" spans="1:6" ht="20.100000000000001" customHeight="1" x14ac:dyDescent="0.2">
      <c r="A42" s="33"/>
      <c r="B42" s="48" t="s">
        <v>239</v>
      </c>
      <c r="C42" s="48"/>
      <c r="D42" s="47"/>
      <c r="E42" s="68"/>
      <c r="F42" s="34"/>
    </row>
    <row r="43" spans="1:6" ht="20.100000000000001" customHeight="1" x14ac:dyDescent="0.2">
      <c r="A43" s="33"/>
      <c r="B43" s="25" t="s">
        <v>21</v>
      </c>
      <c r="C43" s="25" t="s">
        <v>346</v>
      </c>
      <c r="D43" s="26">
        <v>1000</v>
      </c>
      <c r="E43" s="192">
        <v>1000</v>
      </c>
      <c r="F43" s="380">
        <f>+E43</f>
        <v>1000</v>
      </c>
    </row>
    <row r="44" spans="1:6" ht="20.100000000000001" customHeight="1" x14ac:dyDescent="0.2">
      <c r="A44" s="33"/>
      <c r="B44" s="25" t="s">
        <v>22</v>
      </c>
      <c r="C44" s="25" t="s">
        <v>184</v>
      </c>
      <c r="D44" s="26">
        <v>1200</v>
      </c>
      <c r="E44" s="125">
        <v>1200</v>
      </c>
      <c r="F44" s="380">
        <f>+E44</f>
        <v>1200</v>
      </c>
    </row>
    <row r="45" spans="1:6" ht="20.100000000000001" customHeight="1" x14ac:dyDescent="0.2">
      <c r="A45" s="33"/>
      <c r="B45" s="25" t="s">
        <v>214</v>
      </c>
      <c r="C45" s="25" t="s">
        <v>376</v>
      </c>
      <c r="D45" s="26">
        <v>1200</v>
      </c>
      <c r="E45" s="122">
        <v>1600</v>
      </c>
      <c r="F45" s="380">
        <f>+E45</f>
        <v>1600</v>
      </c>
    </row>
    <row r="46" spans="1:6" ht="20.100000000000001" customHeight="1" x14ac:dyDescent="0.2">
      <c r="A46" s="33"/>
      <c r="B46" s="25" t="s">
        <v>230</v>
      </c>
      <c r="C46" s="25" t="s">
        <v>367</v>
      </c>
      <c r="D46" s="26">
        <v>3500</v>
      </c>
      <c r="E46" s="122">
        <v>3500</v>
      </c>
      <c r="F46" s="380">
        <f>+E46</f>
        <v>3500</v>
      </c>
    </row>
    <row r="47" spans="1:6" ht="20.100000000000001" customHeight="1" x14ac:dyDescent="0.2">
      <c r="A47" s="33"/>
      <c r="B47" s="45"/>
      <c r="C47" s="49" t="s">
        <v>14</v>
      </c>
      <c r="D47" s="50">
        <f>SUM(D43:D46)</f>
        <v>6900</v>
      </c>
      <c r="E47" s="116">
        <f>SUM(E43:E46)</f>
        <v>7300</v>
      </c>
      <c r="F47" s="243">
        <f>SUM(F43:F46)</f>
        <v>7300</v>
      </c>
    </row>
    <row r="48" spans="1:6" ht="14.25" customHeight="1" x14ac:dyDescent="0.2">
      <c r="A48" s="33"/>
      <c r="B48" s="47"/>
      <c r="C48" s="74"/>
      <c r="D48" s="53"/>
      <c r="E48" s="75"/>
      <c r="F48" s="34"/>
    </row>
    <row r="49" spans="1:6" ht="20.100000000000001" customHeight="1" x14ac:dyDescent="0.2">
      <c r="A49" s="33"/>
      <c r="B49" s="574" t="s">
        <v>23</v>
      </c>
      <c r="C49" s="575"/>
      <c r="D49" s="47"/>
      <c r="E49" s="68"/>
      <c r="F49" s="34"/>
    </row>
    <row r="50" spans="1:6" ht="20.100000000000001" customHeight="1" x14ac:dyDescent="0.2">
      <c r="A50" s="33"/>
      <c r="B50" s="25" t="s">
        <v>24</v>
      </c>
      <c r="C50" s="25" t="s">
        <v>271</v>
      </c>
      <c r="D50" s="26">
        <v>10000</v>
      </c>
      <c r="E50" s="122">
        <v>10000</v>
      </c>
      <c r="F50" s="380">
        <f t="shared" ref="F50:F55" si="0">+E50</f>
        <v>10000</v>
      </c>
    </row>
    <row r="51" spans="1:6" ht="20.100000000000001" customHeight="1" x14ac:dyDescent="0.2">
      <c r="A51" s="33"/>
      <c r="B51" s="25" t="s">
        <v>25</v>
      </c>
      <c r="C51" s="25" t="s">
        <v>2</v>
      </c>
      <c r="D51" s="26">
        <v>7000</v>
      </c>
      <c r="E51" s="122">
        <v>10000</v>
      </c>
      <c r="F51" s="380">
        <f t="shared" si="0"/>
        <v>10000</v>
      </c>
    </row>
    <row r="52" spans="1:6" ht="20.100000000000001" customHeight="1" x14ac:dyDescent="0.2">
      <c r="A52" s="33"/>
      <c r="B52" s="25" t="s">
        <v>211</v>
      </c>
      <c r="C52" s="25" t="s">
        <v>229</v>
      </c>
      <c r="D52" s="26">
        <v>3000</v>
      </c>
      <c r="E52" s="122">
        <v>3000</v>
      </c>
      <c r="F52" s="380">
        <f t="shared" si="0"/>
        <v>3000</v>
      </c>
    </row>
    <row r="53" spans="1:6" ht="20.100000000000001" customHeight="1" x14ac:dyDescent="0.2">
      <c r="A53" s="33"/>
      <c r="B53" s="25" t="s">
        <v>215</v>
      </c>
      <c r="C53" s="25" t="s">
        <v>231</v>
      </c>
      <c r="D53" s="26">
        <v>1200</v>
      </c>
      <c r="E53" s="122">
        <v>1500</v>
      </c>
      <c r="F53" s="380">
        <f t="shared" si="0"/>
        <v>1500</v>
      </c>
    </row>
    <row r="54" spans="1:6" ht="20.100000000000001" customHeight="1" x14ac:dyDescent="0.2">
      <c r="A54" s="33"/>
      <c r="B54" s="25" t="s">
        <v>216</v>
      </c>
      <c r="C54" s="25" t="s">
        <v>232</v>
      </c>
      <c r="D54" s="26">
        <v>375</v>
      </c>
      <c r="E54" s="122">
        <v>375</v>
      </c>
      <c r="F54" s="380">
        <f t="shared" si="0"/>
        <v>375</v>
      </c>
    </row>
    <row r="55" spans="1:6" ht="20.100000000000001" customHeight="1" x14ac:dyDescent="0.2">
      <c r="A55" s="33"/>
      <c r="B55" s="25" t="s">
        <v>238</v>
      </c>
      <c r="C55" s="25" t="s">
        <v>367</v>
      </c>
      <c r="D55" s="26">
        <v>1500</v>
      </c>
      <c r="E55" s="122">
        <v>1000</v>
      </c>
      <c r="F55" s="380">
        <f t="shared" si="0"/>
        <v>1000</v>
      </c>
    </row>
    <row r="56" spans="1:6" ht="20.100000000000001" customHeight="1" x14ac:dyDescent="0.2">
      <c r="A56" s="33"/>
      <c r="B56" s="45"/>
      <c r="C56" s="49" t="s">
        <v>14</v>
      </c>
      <c r="D56" s="50">
        <f>SUM(D50:D55)</f>
        <v>23075</v>
      </c>
      <c r="E56" s="116">
        <f>SUM(E50:E55)</f>
        <v>25875</v>
      </c>
      <c r="F56" s="243">
        <f>SUM(F50:F55)</f>
        <v>25875</v>
      </c>
    </row>
    <row r="57" spans="1:6" ht="20.100000000000001" customHeight="1" x14ac:dyDescent="0.2">
      <c r="A57" s="33"/>
      <c r="B57" s="41"/>
      <c r="C57" s="54"/>
      <c r="D57" s="53"/>
      <c r="E57" s="123"/>
      <c r="F57" s="34"/>
    </row>
    <row r="58" spans="1:6" ht="20.100000000000001" customHeight="1" x14ac:dyDescent="0.2">
      <c r="A58" s="33"/>
      <c r="B58" s="48" t="s">
        <v>336</v>
      </c>
      <c r="C58" s="54"/>
      <c r="D58" s="53"/>
      <c r="E58" s="123"/>
      <c r="F58" s="34"/>
    </row>
    <row r="59" spans="1:6" ht="20.100000000000001" customHeight="1" x14ac:dyDescent="0.2">
      <c r="A59" s="33"/>
      <c r="B59" s="26" t="s">
        <v>313</v>
      </c>
      <c r="C59" s="152" t="s">
        <v>462</v>
      </c>
      <c r="D59" s="26">
        <v>2400</v>
      </c>
      <c r="E59" s="125">
        <v>4400</v>
      </c>
      <c r="F59" s="380">
        <f>+E59</f>
        <v>4400</v>
      </c>
    </row>
    <row r="60" spans="1:6" ht="20.100000000000001" customHeight="1" x14ac:dyDescent="0.2">
      <c r="A60" s="33"/>
      <c r="B60" s="26"/>
      <c r="C60" s="71" t="s">
        <v>14</v>
      </c>
      <c r="D60" s="50">
        <f>SUM(D59)</f>
        <v>2400</v>
      </c>
      <c r="E60" s="115">
        <f>SUM(E59)</f>
        <v>4400</v>
      </c>
      <c r="F60" s="242">
        <f>SUM(F59)</f>
        <v>4400</v>
      </c>
    </row>
    <row r="61" spans="1:6" ht="20.100000000000001" customHeight="1" x14ac:dyDescent="0.2">
      <c r="A61" s="33"/>
      <c r="B61" s="47"/>
      <c r="C61" s="76"/>
      <c r="D61" s="53"/>
      <c r="E61" s="53"/>
      <c r="F61" s="389"/>
    </row>
    <row r="62" spans="1:6" ht="20.100000000000001" customHeight="1" x14ac:dyDescent="0.2">
      <c r="A62" s="33"/>
      <c r="B62" s="556" t="s">
        <v>26</v>
      </c>
      <c r="C62" s="557"/>
      <c r="D62" s="47"/>
      <c r="E62" s="68"/>
      <c r="F62" s="34"/>
    </row>
    <row r="63" spans="1:6" ht="20.100000000000001" customHeight="1" x14ac:dyDescent="0.2">
      <c r="A63" s="33"/>
      <c r="B63" s="25" t="s">
        <v>27</v>
      </c>
      <c r="C63" s="25" t="s">
        <v>2</v>
      </c>
      <c r="D63" s="26">
        <v>6500</v>
      </c>
      <c r="E63" s="125">
        <v>6500</v>
      </c>
      <c r="F63" s="280">
        <f>+E63</f>
        <v>6500</v>
      </c>
    </row>
    <row r="64" spans="1:6" ht="20.100000000000001" customHeight="1" x14ac:dyDescent="0.2">
      <c r="A64" s="33"/>
      <c r="B64" s="45"/>
      <c r="C64" s="49" t="s">
        <v>14</v>
      </c>
      <c r="D64" s="50">
        <f>SUM(D63)</f>
        <v>6500</v>
      </c>
      <c r="E64" s="116">
        <f>SUM(E63)</f>
        <v>6500</v>
      </c>
      <c r="F64" s="390">
        <f>SUM(F63)</f>
        <v>6500</v>
      </c>
    </row>
    <row r="65" spans="1:7" ht="20.100000000000001" customHeight="1" x14ac:dyDescent="0.2">
      <c r="A65" s="33"/>
      <c r="B65" s="47"/>
      <c r="C65" s="76"/>
      <c r="D65" s="53"/>
      <c r="E65" s="75"/>
      <c r="F65" s="34"/>
    </row>
    <row r="66" spans="1:7" ht="20.100000000000001" customHeight="1" x14ac:dyDescent="0.2">
      <c r="A66" s="33"/>
      <c r="B66" s="556" t="s">
        <v>28</v>
      </c>
      <c r="C66" s="557"/>
      <c r="D66" s="47"/>
      <c r="E66" s="68"/>
      <c r="F66" s="34"/>
    </row>
    <row r="67" spans="1:7" ht="20.100000000000001" customHeight="1" x14ac:dyDescent="0.2">
      <c r="A67" s="33"/>
      <c r="B67" s="25" t="s">
        <v>29</v>
      </c>
      <c r="C67" s="25" t="s">
        <v>184</v>
      </c>
      <c r="D67" s="26">
        <v>1250</v>
      </c>
      <c r="E67" s="125">
        <v>1250</v>
      </c>
      <c r="F67" s="380">
        <f>+E67</f>
        <v>1250</v>
      </c>
    </row>
    <row r="68" spans="1:7" ht="20.100000000000001" customHeight="1" x14ac:dyDescent="0.2">
      <c r="A68" s="33"/>
      <c r="B68" s="45"/>
      <c r="C68" s="49" t="s">
        <v>14</v>
      </c>
      <c r="D68" s="50">
        <f>SUM(D67)</f>
        <v>1250</v>
      </c>
      <c r="E68" s="116">
        <f>SUM(E67)</f>
        <v>1250</v>
      </c>
      <c r="F68" s="243">
        <f>SUM(F67)</f>
        <v>1250</v>
      </c>
    </row>
    <row r="69" spans="1:7" ht="20.100000000000001" customHeight="1" x14ac:dyDescent="0.2">
      <c r="A69" s="33"/>
      <c r="B69" s="47"/>
      <c r="C69" s="76"/>
      <c r="D69" s="53"/>
      <c r="E69" s="75"/>
      <c r="F69" s="34"/>
    </row>
    <row r="70" spans="1:7" ht="20.100000000000001" customHeight="1" x14ac:dyDescent="0.2">
      <c r="A70" s="33"/>
      <c r="B70" s="570" t="s">
        <v>189</v>
      </c>
      <c r="C70" s="557"/>
      <c r="D70" s="47"/>
      <c r="E70" s="66"/>
      <c r="F70" s="34"/>
    </row>
    <row r="71" spans="1:7" ht="20.100000000000001" customHeight="1" x14ac:dyDescent="0.2">
      <c r="A71" s="33"/>
      <c r="B71" s="25" t="s">
        <v>187</v>
      </c>
      <c r="C71" s="25" t="s">
        <v>347</v>
      </c>
      <c r="D71" s="26">
        <v>100</v>
      </c>
      <c r="E71" s="63">
        <v>100</v>
      </c>
      <c r="F71" s="380">
        <f>+E71</f>
        <v>100</v>
      </c>
    </row>
    <row r="72" spans="1:7" ht="20.100000000000001" customHeight="1" x14ac:dyDescent="0.2">
      <c r="A72" s="33"/>
      <c r="B72" s="45"/>
      <c r="C72" s="49" t="s">
        <v>14</v>
      </c>
      <c r="D72" s="50">
        <f>SUM(D71)</f>
        <v>100</v>
      </c>
      <c r="E72" s="50">
        <f>SUM(E71)</f>
        <v>100</v>
      </c>
      <c r="F72" s="243">
        <f>SUM(F71)</f>
        <v>100</v>
      </c>
    </row>
    <row r="73" spans="1:7" ht="20.100000000000001" customHeight="1" x14ac:dyDescent="0.2">
      <c r="A73" s="33"/>
      <c r="B73" s="47"/>
      <c r="C73" s="76"/>
      <c r="D73" s="53"/>
      <c r="E73" s="75"/>
      <c r="F73" s="34"/>
    </row>
    <row r="74" spans="1:7" ht="20.100000000000001" customHeight="1" x14ac:dyDescent="0.2">
      <c r="A74" s="33"/>
      <c r="B74" s="48" t="s">
        <v>241</v>
      </c>
      <c r="C74" s="48"/>
      <c r="D74" s="47"/>
      <c r="E74" s="47"/>
      <c r="F74" s="34"/>
    </row>
    <row r="75" spans="1:7" ht="20.100000000000001" customHeight="1" x14ac:dyDescent="0.2">
      <c r="A75" s="33"/>
      <c r="B75" s="25" t="s">
        <v>20</v>
      </c>
      <c r="C75" s="45" t="s">
        <v>297</v>
      </c>
      <c r="D75" s="26">
        <v>6778</v>
      </c>
      <c r="E75" s="63">
        <v>5000</v>
      </c>
      <c r="F75" s="380">
        <f>+E75</f>
        <v>5000</v>
      </c>
    </row>
    <row r="76" spans="1:7" ht="20.100000000000001" customHeight="1" x14ac:dyDescent="0.2">
      <c r="A76" s="33"/>
      <c r="B76" s="25"/>
      <c r="C76" s="49" t="s">
        <v>14</v>
      </c>
      <c r="D76" s="50">
        <f>SUM(D75)</f>
        <v>6778</v>
      </c>
      <c r="E76" s="50">
        <f>SUM(E75)</f>
        <v>5000</v>
      </c>
      <c r="F76" s="243">
        <f>SUM(F75)</f>
        <v>5000</v>
      </c>
    </row>
    <row r="77" spans="1:7" ht="20.100000000000001" customHeight="1" x14ac:dyDescent="0.2">
      <c r="A77" s="33"/>
      <c r="B77" s="73"/>
      <c r="C77" s="47"/>
      <c r="D77" s="47"/>
      <c r="E77" s="66"/>
      <c r="F77" s="34"/>
    </row>
    <row r="78" spans="1:7" ht="20.100000000000001" customHeight="1" x14ac:dyDescent="0.2">
      <c r="A78" s="33"/>
      <c r="B78" s="140" t="s">
        <v>200</v>
      </c>
      <c r="C78" s="137"/>
      <c r="D78" s="162">
        <f>D76+D72+D68+D64+D60+D56+D47+D40+D36+D31+D26+D22+D14+D9</f>
        <v>96303</v>
      </c>
      <c r="E78" s="138">
        <f>E76+E72+E68+E64+E60+E56+E47+E40+E36+E31+E26+E22+E14+E9</f>
        <v>98225</v>
      </c>
      <c r="F78" s="243">
        <f>F76+F72+F68+F64+F60+F56+F47+F40+F36+F31+F26+F22+F14+F9</f>
        <v>98225</v>
      </c>
      <c r="G78" s="30"/>
    </row>
    <row r="79" spans="1:7" ht="9.9499999999999993" customHeight="1" thickBot="1" x14ac:dyDescent="0.25">
      <c r="A79" s="35"/>
      <c r="B79" s="57"/>
      <c r="C79" s="77"/>
      <c r="D79" s="57"/>
      <c r="E79" s="67"/>
      <c r="F79" s="36"/>
    </row>
    <row r="80" spans="1:7" ht="20.100000000000001" customHeight="1" thickBot="1" x14ac:dyDescent="0.25">
      <c r="B80" s="53"/>
      <c r="C80" s="47"/>
      <c r="D80" s="53"/>
      <c r="E80" s="53"/>
      <c r="G80" s="151"/>
    </row>
    <row r="81" spans="1:11" ht="20.100000000000001" customHeight="1" x14ac:dyDescent="0.2">
      <c r="A81" s="31"/>
      <c r="B81" s="43" t="s">
        <v>213</v>
      </c>
      <c r="C81" s="43"/>
      <c r="D81" s="58"/>
      <c r="E81" s="58"/>
      <c r="F81" s="32"/>
      <c r="I81" s="193"/>
      <c r="K81" s="151"/>
    </row>
    <row r="82" spans="1:11" ht="20.100000000000001" customHeight="1" x14ac:dyDescent="0.2">
      <c r="A82" s="33"/>
      <c r="B82" s="25" t="s">
        <v>31</v>
      </c>
      <c r="C82" s="25" t="s">
        <v>271</v>
      </c>
      <c r="D82" s="26">
        <v>3750</v>
      </c>
      <c r="E82" s="125">
        <v>3750</v>
      </c>
      <c r="F82" s="380">
        <f t="shared" ref="F82:F89" si="1">+E82</f>
        <v>3750</v>
      </c>
      <c r="G82" s="429"/>
      <c r="I82" s="193"/>
      <c r="K82" s="151"/>
    </row>
    <row r="83" spans="1:11" ht="20.100000000000001" customHeight="1" x14ac:dyDescent="0.2">
      <c r="A83" s="33"/>
      <c r="B83" s="25" t="s">
        <v>32</v>
      </c>
      <c r="C83" s="25" t="s">
        <v>2</v>
      </c>
      <c r="D83" s="26">
        <v>12100</v>
      </c>
      <c r="E83" s="125">
        <v>12100</v>
      </c>
      <c r="F83" s="380">
        <f t="shared" si="1"/>
        <v>12100</v>
      </c>
      <c r="G83" s="429"/>
      <c r="I83" s="193"/>
      <c r="K83" s="194"/>
    </row>
    <row r="84" spans="1:11" ht="20.100000000000001" customHeight="1" x14ac:dyDescent="0.2">
      <c r="A84" s="33"/>
      <c r="B84" s="25" t="s">
        <v>233</v>
      </c>
      <c r="C84" s="25" t="s">
        <v>368</v>
      </c>
      <c r="D84" s="26">
        <v>3000</v>
      </c>
      <c r="E84" s="125">
        <v>3000</v>
      </c>
      <c r="F84" s="380">
        <f t="shared" si="1"/>
        <v>3000</v>
      </c>
      <c r="G84" s="535"/>
    </row>
    <row r="85" spans="1:11" ht="20.100000000000001" customHeight="1" x14ac:dyDescent="0.2">
      <c r="A85" s="33"/>
      <c r="B85" s="25" t="s">
        <v>234</v>
      </c>
      <c r="C85" s="25" t="s">
        <v>231</v>
      </c>
      <c r="D85" s="26">
        <v>1515.15</v>
      </c>
      <c r="E85" s="125">
        <v>1515.15</v>
      </c>
      <c r="F85" s="380">
        <f t="shared" si="1"/>
        <v>1515.15</v>
      </c>
    </row>
    <row r="86" spans="1:11" ht="20.100000000000001" customHeight="1" x14ac:dyDescent="0.2">
      <c r="A86" s="33"/>
      <c r="B86" s="25" t="s">
        <v>235</v>
      </c>
      <c r="C86" s="25" t="s">
        <v>232</v>
      </c>
      <c r="D86" s="26">
        <v>500</v>
      </c>
      <c r="E86" s="125">
        <v>500</v>
      </c>
      <c r="F86" s="380">
        <f t="shared" si="1"/>
        <v>500</v>
      </c>
    </row>
    <row r="87" spans="1:11" ht="20.100000000000001" customHeight="1" x14ac:dyDescent="0.2">
      <c r="A87" s="33"/>
      <c r="B87" s="25" t="s">
        <v>236</v>
      </c>
      <c r="C87" s="25" t="s">
        <v>33</v>
      </c>
      <c r="D87" s="26">
        <v>9000</v>
      </c>
      <c r="E87" s="125">
        <v>9000</v>
      </c>
      <c r="F87" s="380">
        <f t="shared" si="1"/>
        <v>9000</v>
      </c>
      <c r="G87" s="194"/>
    </row>
    <row r="88" spans="1:11" ht="20.100000000000001" customHeight="1" x14ac:dyDescent="0.2">
      <c r="A88" s="33"/>
      <c r="B88" s="83" t="s">
        <v>287</v>
      </c>
      <c r="C88" s="83" t="s">
        <v>367</v>
      </c>
      <c r="D88" s="419">
        <v>2700</v>
      </c>
      <c r="E88" s="420">
        <v>2700</v>
      </c>
      <c r="F88" s="380">
        <f t="shared" si="1"/>
        <v>2700</v>
      </c>
    </row>
    <row r="89" spans="1:11" ht="20.100000000000001" customHeight="1" x14ac:dyDescent="0.2">
      <c r="A89" s="33"/>
      <c r="B89" s="25" t="s">
        <v>446</v>
      </c>
      <c r="C89" s="25" t="s">
        <v>454</v>
      </c>
      <c r="D89" s="26">
        <v>1800</v>
      </c>
      <c r="E89" s="122">
        <v>1800</v>
      </c>
      <c r="F89" s="380">
        <f t="shared" si="1"/>
        <v>1800</v>
      </c>
    </row>
    <row r="90" spans="1:11" ht="20.100000000000001" customHeight="1" x14ac:dyDescent="0.2">
      <c r="A90" s="33"/>
      <c r="B90" s="25"/>
      <c r="C90" s="46" t="s">
        <v>14</v>
      </c>
      <c r="D90" s="72">
        <f>SUM(D82:D89)</f>
        <v>34365.15</v>
      </c>
      <c r="E90" s="114">
        <f>SUM(E82:E89)</f>
        <v>34365.15</v>
      </c>
      <c r="F90" s="251">
        <f>SUM(F82:F89)</f>
        <v>34365.15</v>
      </c>
    </row>
    <row r="91" spans="1:11" ht="20.100000000000001" customHeight="1" x14ac:dyDescent="0.2">
      <c r="A91" s="33"/>
      <c r="B91" s="73"/>
      <c r="C91" s="74"/>
      <c r="D91" s="47"/>
      <c r="E91" s="75"/>
      <c r="F91" s="34"/>
    </row>
    <row r="92" spans="1:11" ht="20.100000000000001" customHeight="1" x14ac:dyDescent="0.2">
      <c r="A92" s="33"/>
      <c r="B92" s="570" t="s">
        <v>353</v>
      </c>
      <c r="C92" s="571"/>
      <c r="D92" s="53"/>
      <c r="E92" s="75"/>
      <c r="F92" s="34"/>
      <c r="G92" s="30"/>
    </row>
    <row r="93" spans="1:11" ht="21.75" customHeight="1" x14ac:dyDescent="0.2">
      <c r="A93" s="33"/>
      <c r="B93" s="25" t="s">
        <v>36</v>
      </c>
      <c r="C93" s="25" t="s">
        <v>354</v>
      </c>
      <c r="D93" s="26">
        <v>2998.73</v>
      </c>
      <c r="E93" s="63">
        <v>2998.73</v>
      </c>
      <c r="F93" s="380">
        <f>+E93</f>
        <v>2998.73</v>
      </c>
    </row>
    <row r="94" spans="1:11" ht="20.100000000000001" customHeight="1" x14ac:dyDescent="0.2">
      <c r="A94" s="33"/>
      <c r="B94" s="84"/>
      <c r="C94" s="46" t="s">
        <v>14</v>
      </c>
      <c r="D94" s="50">
        <f>SUM(D93)</f>
        <v>2998.73</v>
      </c>
      <c r="E94" s="50">
        <f>SUM(E93)</f>
        <v>2998.73</v>
      </c>
      <c r="F94" s="243">
        <f>SUM(F93)</f>
        <v>2998.73</v>
      </c>
    </row>
    <row r="95" spans="1:11" ht="20.100000000000001" customHeight="1" x14ac:dyDescent="0.2">
      <c r="A95" s="33"/>
      <c r="B95" s="73"/>
      <c r="C95" s="73"/>
      <c r="D95" s="47"/>
      <c r="E95" s="68"/>
      <c r="F95" s="34"/>
    </row>
    <row r="96" spans="1:11" ht="19.5" customHeight="1" x14ac:dyDescent="0.2">
      <c r="A96" s="33"/>
      <c r="B96" s="48" t="s">
        <v>242</v>
      </c>
      <c r="C96" s="48"/>
      <c r="D96" s="47"/>
      <c r="E96" s="68"/>
      <c r="F96" s="34"/>
    </row>
    <row r="97" spans="1:7" ht="20.100000000000001" customHeight="1" x14ac:dyDescent="0.2">
      <c r="A97" s="33"/>
      <c r="B97" s="85" t="s">
        <v>35</v>
      </c>
      <c r="C97" s="85" t="s">
        <v>335</v>
      </c>
      <c r="D97" s="26">
        <v>1000</v>
      </c>
      <c r="E97" s="70">
        <v>1000</v>
      </c>
      <c r="F97" s="380">
        <f>+E97</f>
        <v>1000</v>
      </c>
    </row>
    <row r="98" spans="1:7" ht="20.100000000000001" customHeight="1" x14ac:dyDescent="0.2">
      <c r="A98" s="33"/>
      <c r="B98" s="45"/>
      <c r="C98" s="49" t="s">
        <v>14</v>
      </c>
      <c r="D98" s="50">
        <f>SUM(D97)</f>
        <v>1000</v>
      </c>
      <c r="E98" s="50">
        <f>SUM(E97)</f>
        <v>1000</v>
      </c>
      <c r="F98" s="252">
        <f>SUM(F97)</f>
        <v>1000</v>
      </c>
    </row>
    <row r="99" spans="1:7" ht="20.100000000000001" customHeight="1" x14ac:dyDescent="0.2">
      <c r="A99" s="33"/>
      <c r="B99" s="47"/>
      <c r="C99" s="76"/>
      <c r="D99" s="53"/>
      <c r="E99" s="75"/>
      <c r="F99" s="34"/>
    </row>
    <row r="100" spans="1:7" ht="20.100000000000001" customHeight="1" x14ac:dyDescent="0.2">
      <c r="A100" s="33"/>
      <c r="B100" s="140" t="s">
        <v>201</v>
      </c>
      <c r="C100" s="142"/>
      <c r="D100" s="144">
        <f>+D98+D94+D90</f>
        <v>38363.880000000005</v>
      </c>
      <c r="E100" s="144">
        <f>+E98+E94+E90</f>
        <v>38363.880000000005</v>
      </c>
      <c r="F100" s="243">
        <f>+F98+F94+F90</f>
        <v>38363.880000000005</v>
      </c>
    </row>
    <row r="101" spans="1:7" ht="9.9499999999999993" customHeight="1" thickBot="1" x14ac:dyDescent="0.25">
      <c r="A101" s="35"/>
      <c r="B101" s="57"/>
      <c r="C101" s="77"/>
      <c r="D101" s="57"/>
      <c r="E101" s="67"/>
      <c r="F101" s="36"/>
    </row>
    <row r="102" spans="1:7" ht="20.100000000000001" customHeight="1" thickBot="1" x14ac:dyDescent="0.25">
      <c r="B102" s="53"/>
      <c r="C102" s="47"/>
      <c r="D102" s="412"/>
      <c r="E102" s="412"/>
      <c r="F102" s="430"/>
    </row>
    <row r="103" spans="1:7" ht="20.100000000000001" customHeight="1" x14ac:dyDescent="0.2">
      <c r="A103" s="31"/>
      <c r="B103" s="43" t="s">
        <v>378</v>
      </c>
      <c r="C103" s="43"/>
      <c r="D103" s="59"/>
      <c r="E103" s="59"/>
      <c r="F103" s="32"/>
      <c r="G103" s="30"/>
    </row>
    <row r="104" spans="1:7" ht="30" customHeight="1" x14ac:dyDescent="0.2">
      <c r="A104" s="33"/>
      <c r="B104" s="45" t="s">
        <v>309</v>
      </c>
      <c r="C104" s="25" t="s">
        <v>377</v>
      </c>
      <c r="D104" s="26">
        <v>6589.12</v>
      </c>
      <c r="E104" s="180">
        <v>6589.12</v>
      </c>
      <c r="F104" s="380">
        <f>+E104</f>
        <v>6589.12</v>
      </c>
    </row>
    <row r="105" spans="1:7" ht="20.100000000000001" customHeight="1" x14ac:dyDescent="0.2">
      <c r="A105" s="33"/>
      <c r="B105" s="25" t="s">
        <v>34</v>
      </c>
      <c r="C105" s="25" t="s">
        <v>380</v>
      </c>
      <c r="D105" s="26">
        <v>2450</v>
      </c>
      <c r="E105" s="125">
        <v>2450</v>
      </c>
      <c r="F105" s="380">
        <f>+E105</f>
        <v>2450</v>
      </c>
      <c r="G105" s="30"/>
    </row>
    <row r="106" spans="1:7" ht="20.100000000000001" customHeight="1" x14ac:dyDescent="0.2">
      <c r="A106" s="33"/>
      <c r="B106" s="25" t="s">
        <v>284</v>
      </c>
      <c r="C106" s="25" t="s">
        <v>379</v>
      </c>
      <c r="D106" s="26">
        <v>3400</v>
      </c>
      <c r="E106" s="169">
        <v>3400</v>
      </c>
      <c r="F106" s="380">
        <f>+E106</f>
        <v>3400</v>
      </c>
    </row>
    <row r="107" spans="1:7" ht="20.100000000000001" customHeight="1" x14ac:dyDescent="0.2">
      <c r="A107" s="33"/>
      <c r="B107" s="25" t="s">
        <v>447</v>
      </c>
      <c r="C107" s="25" t="s">
        <v>454</v>
      </c>
      <c r="D107" s="26">
        <v>1700</v>
      </c>
      <c r="E107" s="169">
        <v>1700</v>
      </c>
      <c r="F107" s="380">
        <f>+E107</f>
        <v>1700</v>
      </c>
    </row>
    <row r="108" spans="1:7" ht="20.100000000000001" customHeight="1" x14ac:dyDescent="0.2">
      <c r="A108" s="33"/>
      <c r="B108" s="45"/>
      <c r="C108" s="49" t="s">
        <v>14</v>
      </c>
      <c r="D108" s="50">
        <f>SUM(D104:D107)</f>
        <v>14139.119999999999</v>
      </c>
      <c r="E108" s="115">
        <f>SUM(E104:E107)</f>
        <v>14139.119999999999</v>
      </c>
      <c r="F108" s="242">
        <f>SUM(F104:F107)</f>
        <v>14139.119999999999</v>
      </c>
    </row>
    <row r="109" spans="1:7" ht="20.100000000000001" customHeight="1" x14ac:dyDescent="0.2">
      <c r="A109" s="33"/>
      <c r="B109" s="47"/>
      <c r="C109" s="47"/>
      <c r="D109" s="47"/>
      <c r="E109" s="68"/>
      <c r="F109" s="34"/>
    </row>
    <row r="110" spans="1:7" ht="20.100000000000001" customHeight="1" x14ac:dyDescent="0.2">
      <c r="A110" s="33"/>
      <c r="B110" s="576" t="s">
        <v>202</v>
      </c>
      <c r="C110" s="577"/>
      <c r="D110" s="144">
        <f>D108</f>
        <v>14139.119999999999</v>
      </c>
      <c r="E110" s="144">
        <f>E108</f>
        <v>14139.119999999999</v>
      </c>
      <c r="F110" s="243">
        <f>F108</f>
        <v>14139.119999999999</v>
      </c>
      <c r="G110" s="151"/>
    </row>
    <row r="111" spans="1:7" ht="9.9499999999999993" customHeight="1" thickBot="1" x14ac:dyDescent="0.25">
      <c r="A111" s="35"/>
      <c r="B111" s="57"/>
      <c r="C111" s="77"/>
      <c r="D111" s="57"/>
      <c r="E111" s="67"/>
      <c r="F111" s="36"/>
    </row>
    <row r="112" spans="1:7" ht="20.100000000000001" customHeight="1" thickBot="1" x14ac:dyDescent="0.25">
      <c r="B112" s="47"/>
      <c r="C112" s="47"/>
      <c r="D112" s="47"/>
      <c r="E112" s="68"/>
    </row>
    <row r="113" spans="1:7" ht="19.5" customHeight="1" x14ac:dyDescent="0.2">
      <c r="A113" s="31"/>
      <c r="B113" s="43" t="s">
        <v>325</v>
      </c>
      <c r="C113" s="43"/>
      <c r="D113" s="58"/>
      <c r="E113" s="78"/>
      <c r="F113" s="32"/>
    </row>
    <row r="114" spans="1:7" ht="20.100000000000001" customHeight="1" x14ac:dyDescent="0.2">
      <c r="A114" s="33"/>
      <c r="B114" s="25" t="s">
        <v>37</v>
      </c>
      <c r="C114" s="25" t="s">
        <v>479</v>
      </c>
      <c r="D114" s="26">
        <v>10000</v>
      </c>
      <c r="E114" s="125">
        <v>18000</v>
      </c>
      <c r="F114" s="380">
        <f>+E114</f>
        <v>18000</v>
      </c>
    </row>
    <row r="115" spans="1:7" ht="30" customHeight="1" x14ac:dyDescent="0.2">
      <c r="A115" s="33"/>
      <c r="B115" s="25" t="s">
        <v>247</v>
      </c>
      <c r="C115" s="25" t="s">
        <v>478</v>
      </c>
      <c r="D115" s="26">
        <v>11000</v>
      </c>
      <c r="E115" s="125">
        <v>10000</v>
      </c>
      <c r="F115" s="380">
        <f>+E115</f>
        <v>10000</v>
      </c>
    </row>
    <row r="116" spans="1:7" ht="20.100000000000001" customHeight="1" x14ac:dyDescent="0.2">
      <c r="A116" s="33"/>
      <c r="B116" s="25" t="s">
        <v>38</v>
      </c>
      <c r="C116" s="25" t="s">
        <v>271</v>
      </c>
      <c r="D116" s="26">
        <v>4000</v>
      </c>
      <c r="E116" s="133">
        <v>4000</v>
      </c>
      <c r="F116" s="380">
        <f>+E116</f>
        <v>4000</v>
      </c>
      <c r="G116" s="428"/>
    </row>
    <row r="117" spans="1:7" ht="20.100000000000001" customHeight="1" x14ac:dyDescent="0.2">
      <c r="A117" s="33"/>
      <c r="B117" s="25" t="s">
        <v>39</v>
      </c>
      <c r="C117" s="25" t="s">
        <v>2</v>
      </c>
      <c r="D117" s="26">
        <v>10000</v>
      </c>
      <c r="E117" s="125">
        <v>10000</v>
      </c>
      <c r="F117" s="380">
        <f>+E117</f>
        <v>10000</v>
      </c>
      <c r="G117" s="517"/>
    </row>
    <row r="118" spans="1:7" ht="20.100000000000001" customHeight="1" x14ac:dyDescent="0.2">
      <c r="A118" s="33"/>
      <c r="B118" s="431" t="s">
        <v>440</v>
      </c>
      <c r="C118" s="25" t="s">
        <v>441</v>
      </c>
      <c r="D118" s="26">
        <v>0</v>
      </c>
      <c r="E118" s="192">
        <v>0</v>
      </c>
      <c r="F118" s="432">
        <f>+E118</f>
        <v>0</v>
      </c>
    </row>
    <row r="119" spans="1:7" ht="20.100000000000001" customHeight="1" x14ac:dyDescent="0.2">
      <c r="A119" s="33"/>
      <c r="B119" s="45"/>
      <c r="C119" s="49" t="s">
        <v>14</v>
      </c>
      <c r="D119" s="50">
        <f t="shared" ref="D119:E119" si="2">SUM(D114:D118)</f>
        <v>35000</v>
      </c>
      <c r="E119" s="50">
        <f t="shared" si="2"/>
        <v>42000</v>
      </c>
      <c r="F119" s="243">
        <f>SUM(F114:F118)</f>
        <v>42000</v>
      </c>
    </row>
    <row r="120" spans="1:7" ht="20.100000000000001" customHeight="1" x14ac:dyDescent="0.2">
      <c r="A120" s="33"/>
      <c r="B120" s="47"/>
      <c r="C120" s="76"/>
      <c r="D120" s="53"/>
      <c r="E120" s="75"/>
      <c r="F120" s="34"/>
    </row>
    <row r="121" spans="1:7" ht="20.100000000000001" customHeight="1" x14ac:dyDescent="0.2">
      <c r="A121" s="33"/>
      <c r="B121" s="556" t="s">
        <v>40</v>
      </c>
      <c r="C121" s="557"/>
      <c r="D121" s="47"/>
      <c r="E121" s="68"/>
      <c r="F121" s="34"/>
    </row>
    <row r="122" spans="1:7" ht="20.100000000000001" customHeight="1" x14ac:dyDescent="0.2">
      <c r="A122" s="33"/>
      <c r="B122" s="25" t="s">
        <v>41</v>
      </c>
      <c r="C122" s="25" t="s">
        <v>363</v>
      </c>
      <c r="D122" s="26">
        <v>0</v>
      </c>
      <c r="E122" s="70">
        <v>12000</v>
      </c>
      <c r="F122" s="529">
        <f>+E122</f>
        <v>12000</v>
      </c>
      <c r="G122" s="428"/>
    </row>
    <row r="123" spans="1:7" ht="20.100000000000001" customHeight="1" x14ac:dyDescent="0.2">
      <c r="A123" s="33"/>
      <c r="B123" s="45"/>
      <c r="C123" s="49" t="s">
        <v>14</v>
      </c>
      <c r="D123" s="50">
        <f>SUM(D122)</f>
        <v>0</v>
      </c>
      <c r="E123" s="50">
        <f>SUM(E122)</f>
        <v>12000</v>
      </c>
      <c r="F123" s="448">
        <f>SUM(F122)</f>
        <v>12000</v>
      </c>
    </row>
    <row r="124" spans="1:7" ht="20.100000000000001" customHeight="1" x14ac:dyDescent="0.2">
      <c r="A124" s="33"/>
      <c r="B124" s="47"/>
      <c r="C124" s="47"/>
      <c r="D124" s="47"/>
      <c r="E124" s="68"/>
      <c r="F124" s="34"/>
    </row>
    <row r="125" spans="1:7" ht="20.100000000000001" customHeight="1" x14ac:dyDescent="0.2">
      <c r="A125" s="33"/>
      <c r="B125" s="556" t="s">
        <v>42</v>
      </c>
      <c r="C125" s="557"/>
      <c r="D125" s="47"/>
      <c r="E125" s="68"/>
      <c r="F125" s="34"/>
    </row>
    <row r="126" spans="1:7" ht="20.100000000000001" customHeight="1" x14ac:dyDescent="0.2">
      <c r="A126" s="33"/>
      <c r="B126" s="25" t="s">
        <v>43</v>
      </c>
      <c r="C126" s="25" t="s">
        <v>2</v>
      </c>
      <c r="D126" s="26">
        <v>13000</v>
      </c>
      <c r="E126" s="70">
        <v>15000</v>
      </c>
      <c r="F126" s="380">
        <f>+E126</f>
        <v>15000</v>
      </c>
    </row>
    <row r="127" spans="1:7" ht="20.100000000000001" customHeight="1" x14ac:dyDescent="0.2">
      <c r="A127" s="33"/>
      <c r="B127" s="45"/>
      <c r="C127" s="49" t="s">
        <v>14</v>
      </c>
      <c r="D127" s="50">
        <f>SUM(D126)</f>
        <v>13000</v>
      </c>
      <c r="E127" s="50">
        <f>SUM(E126)</f>
        <v>15000</v>
      </c>
      <c r="F127" s="243">
        <f>SUM(F126)</f>
        <v>15000</v>
      </c>
    </row>
    <row r="128" spans="1:7" ht="20.100000000000001" customHeight="1" x14ac:dyDescent="0.2">
      <c r="A128" s="33"/>
      <c r="B128" s="47"/>
      <c r="C128" s="47"/>
      <c r="D128" s="47"/>
      <c r="E128" s="68"/>
      <c r="F128" s="34"/>
    </row>
    <row r="129" spans="1:8" ht="20.100000000000001" customHeight="1" x14ac:dyDescent="0.2">
      <c r="A129" s="33"/>
      <c r="B129" s="556" t="s">
        <v>44</v>
      </c>
      <c r="C129" s="557"/>
      <c r="D129" s="47"/>
      <c r="E129" s="68"/>
      <c r="F129" s="34"/>
    </row>
    <row r="130" spans="1:8" ht="20.100000000000001" customHeight="1" x14ac:dyDescent="0.2">
      <c r="A130" s="33"/>
      <c r="B130" s="25" t="s">
        <v>45</v>
      </c>
      <c r="C130" s="25" t="s">
        <v>2</v>
      </c>
      <c r="D130" s="26">
        <v>1000</v>
      </c>
      <c r="E130" s="70">
        <v>1000</v>
      </c>
      <c r="F130" s="380">
        <f>+E130</f>
        <v>1000</v>
      </c>
    </row>
    <row r="131" spans="1:8" ht="20.100000000000001" customHeight="1" x14ac:dyDescent="0.2">
      <c r="A131" s="33"/>
      <c r="B131" s="45"/>
      <c r="C131" s="49" t="s">
        <v>14</v>
      </c>
      <c r="D131" s="50">
        <f>SUM(D130)</f>
        <v>1000</v>
      </c>
      <c r="E131" s="50">
        <f>SUM(E130)</f>
        <v>1000</v>
      </c>
      <c r="F131" s="243">
        <f>SUM(F130)</f>
        <v>1000</v>
      </c>
    </row>
    <row r="132" spans="1:8" ht="20.100000000000001" customHeight="1" x14ac:dyDescent="0.2">
      <c r="A132" s="33"/>
      <c r="B132" s="47"/>
      <c r="C132" s="47"/>
      <c r="D132" s="47"/>
      <c r="E132" s="68"/>
      <c r="F132" s="34"/>
    </row>
    <row r="133" spans="1:8" ht="19.5" customHeight="1" x14ac:dyDescent="0.2">
      <c r="A133" s="33"/>
      <c r="B133" s="140" t="s">
        <v>203</v>
      </c>
      <c r="C133" s="142"/>
      <c r="D133" s="144">
        <f>D131+D127+D123+D119</f>
        <v>49000</v>
      </c>
      <c r="E133" s="144">
        <f>E131+E127+E123+E119</f>
        <v>70000</v>
      </c>
      <c r="F133" s="244">
        <f>F131+F127+F123+F119</f>
        <v>70000</v>
      </c>
      <c r="H133" s="151"/>
    </row>
    <row r="134" spans="1:8" ht="9.9499999999999993" customHeight="1" thickBot="1" x14ac:dyDescent="0.25">
      <c r="A134" s="35"/>
      <c r="B134" s="57"/>
      <c r="C134" s="77"/>
      <c r="D134" s="57"/>
      <c r="E134" s="67"/>
      <c r="F134" s="36"/>
    </row>
    <row r="135" spans="1:8" ht="20.100000000000001" customHeight="1" thickBot="1" x14ac:dyDescent="0.25">
      <c r="B135" s="47"/>
      <c r="C135" s="47"/>
      <c r="D135" s="47"/>
      <c r="E135" s="47"/>
    </row>
    <row r="136" spans="1:8" ht="20.100000000000001" customHeight="1" x14ac:dyDescent="0.2">
      <c r="A136" s="31"/>
      <c r="B136" s="572" t="s">
        <v>46</v>
      </c>
      <c r="C136" s="573"/>
      <c r="D136" s="58"/>
      <c r="E136" s="58"/>
      <c r="F136" s="32"/>
    </row>
    <row r="137" spans="1:8" ht="20.100000000000001" customHeight="1" x14ac:dyDescent="0.2">
      <c r="A137" s="33"/>
      <c r="B137" s="25" t="s">
        <v>47</v>
      </c>
      <c r="C137" s="25" t="s">
        <v>2</v>
      </c>
      <c r="D137" s="26">
        <v>300</v>
      </c>
      <c r="E137" s="70">
        <v>250</v>
      </c>
      <c r="F137" s="380">
        <f>+E137</f>
        <v>250</v>
      </c>
    </row>
    <row r="138" spans="1:8" ht="20.100000000000001" customHeight="1" x14ac:dyDescent="0.2">
      <c r="A138" s="33"/>
      <c r="B138" s="45"/>
      <c r="C138" s="49" t="s">
        <v>14</v>
      </c>
      <c r="D138" s="50">
        <f>SUM(D137)</f>
        <v>300</v>
      </c>
      <c r="E138" s="50">
        <f>SUM(E137)</f>
        <v>250</v>
      </c>
      <c r="F138" s="243">
        <f>SUM(F137)</f>
        <v>250</v>
      </c>
    </row>
    <row r="139" spans="1:8" ht="20.100000000000001" customHeight="1" x14ac:dyDescent="0.2">
      <c r="A139" s="33"/>
      <c r="B139" s="47"/>
      <c r="C139" s="47"/>
      <c r="D139" s="47"/>
      <c r="E139" s="68"/>
      <c r="F139" s="34"/>
    </row>
    <row r="140" spans="1:8" ht="20.100000000000001" customHeight="1" x14ac:dyDescent="0.2">
      <c r="A140" s="33"/>
      <c r="B140" s="140" t="s">
        <v>306</v>
      </c>
      <c r="C140" s="137"/>
      <c r="D140" s="144">
        <f>D138</f>
        <v>300</v>
      </c>
      <c r="E140" s="144">
        <f>E138</f>
        <v>250</v>
      </c>
      <c r="F140" s="243">
        <f>F138</f>
        <v>250</v>
      </c>
    </row>
    <row r="141" spans="1:8" ht="9.9499999999999993" customHeight="1" thickBot="1" x14ac:dyDescent="0.25">
      <c r="A141" s="35"/>
      <c r="B141" s="57"/>
      <c r="C141" s="77"/>
      <c r="D141" s="57"/>
      <c r="E141" s="67"/>
      <c r="F141" s="36"/>
    </row>
    <row r="142" spans="1:8" ht="20.100000000000001" customHeight="1" thickBot="1" x14ac:dyDescent="0.25">
      <c r="B142" s="47"/>
      <c r="C142" s="47"/>
      <c r="D142" s="47"/>
      <c r="E142" s="47"/>
    </row>
    <row r="143" spans="1:8" ht="20.100000000000001" customHeight="1" x14ac:dyDescent="0.2">
      <c r="A143" s="31"/>
      <c r="B143" s="572" t="s">
        <v>50</v>
      </c>
      <c r="C143" s="573"/>
      <c r="D143" s="58"/>
      <c r="E143" s="58"/>
      <c r="F143" s="32"/>
    </row>
    <row r="144" spans="1:8" ht="20.100000000000001" customHeight="1" x14ac:dyDescent="0.2">
      <c r="A144" s="33"/>
      <c r="B144" s="25" t="s">
        <v>48</v>
      </c>
      <c r="C144" s="25" t="s">
        <v>271</v>
      </c>
      <c r="D144" s="26">
        <v>1000</v>
      </c>
      <c r="E144" s="122">
        <v>1000</v>
      </c>
      <c r="F144" s="380">
        <f>+E144</f>
        <v>1000</v>
      </c>
      <c r="H144" s="193"/>
    </row>
    <row r="145" spans="1:7" ht="20.100000000000001" customHeight="1" x14ac:dyDescent="0.2">
      <c r="A145" s="33"/>
      <c r="B145" s="25" t="s">
        <v>49</v>
      </c>
      <c r="C145" s="25" t="s">
        <v>2</v>
      </c>
      <c r="D145" s="26">
        <v>1000</v>
      </c>
      <c r="E145" s="125">
        <v>1000</v>
      </c>
      <c r="F145" s="380">
        <f>+E145</f>
        <v>1000</v>
      </c>
    </row>
    <row r="146" spans="1:7" ht="20.100000000000001" customHeight="1" x14ac:dyDescent="0.2">
      <c r="A146" s="33"/>
      <c r="B146" s="25" t="s">
        <v>248</v>
      </c>
      <c r="C146" s="25" t="s">
        <v>381</v>
      </c>
      <c r="D146" s="26">
        <v>750</v>
      </c>
      <c r="E146" s="122">
        <v>750</v>
      </c>
      <c r="F146" s="380">
        <f>+E146</f>
        <v>750</v>
      </c>
    </row>
    <row r="147" spans="1:7" ht="20.100000000000001" customHeight="1" x14ac:dyDescent="0.2">
      <c r="A147" s="33"/>
      <c r="B147" s="25" t="s">
        <v>323</v>
      </c>
      <c r="C147" s="25" t="s">
        <v>228</v>
      </c>
      <c r="D147" s="26">
        <v>500</v>
      </c>
      <c r="E147" s="125">
        <v>500</v>
      </c>
      <c r="F147" s="380">
        <f>+E147</f>
        <v>500</v>
      </c>
    </row>
    <row r="148" spans="1:7" ht="20.100000000000001" customHeight="1" x14ac:dyDescent="0.2">
      <c r="A148" s="33"/>
      <c r="B148" s="25" t="s">
        <v>391</v>
      </c>
      <c r="C148" s="25" t="s">
        <v>392</v>
      </c>
      <c r="D148" s="26">
        <v>500</v>
      </c>
      <c r="E148" s="125">
        <v>500</v>
      </c>
      <c r="F148" s="380">
        <f>+E148</f>
        <v>500</v>
      </c>
    </row>
    <row r="149" spans="1:7" ht="20.100000000000001" customHeight="1" x14ac:dyDescent="0.2">
      <c r="A149" s="33"/>
      <c r="B149" s="403"/>
      <c r="C149" s="404" t="s">
        <v>14</v>
      </c>
      <c r="D149" s="405">
        <f>SUM(D144:D148)</f>
        <v>3750</v>
      </c>
      <c r="E149" s="406">
        <f>SUM(E144:E148)</f>
        <v>3750</v>
      </c>
      <c r="F149" s="243">
        <f>SUM(F144:F148)</f>
        <v>3750</v>
      </c>
    </row>
    <row r="150" spans="1:7" ht="20.100000000000001" customHeight="1" x14ac:dyDescent="0.2">
      <c r="A150" s="236"/>
      <c r="B150" s="569"/>
      <c r="C150" s="569"/>
      <c r="D150" s="569"/>
      <c r="E150" s="569"/>
      <c r="F150" s="469"/>
    </row>
    <row r="151" spans="1:7" ht="20.100000000000001" customHeight="1" x14ac:dyDescent="0.2">
      <c r="A151" s="236"/>
      <c r="B151" s="10" t="s">
        <v>312</v>
      </c>
      <c r="C151" s="45"/>
      <c r="D151" s="26"/>
      <c r="E151" s="26"/>
      <c r="F151" s="34"/>
    </row>
    <row r="152" spans="1:7" ht="20.100000000000001" customHeight="1" x14ac:dyDescent="0.2">
      <c r="A152" s="33"/>
      <c r="B152" s="407" t="s">
        <v>314</v>
      </c>
      <c r="C152" s="407" t="s">
        <v>355</v>
      </c>
      <c r="D152" s="408">
        <v>100</v>
      </c>
      <c r="E152" s="409">
        <v>100</v>
      </c>
      <c r="F152" s="380">
        <f>+E152</f>
        <v>100</v>
      </c>
    </row>
    <row r="153" spans="1:7" ht="20.100000000000001" customHeight="1" x14ac:dyDescent="0.2">
      <c r="A153" s="33"/>
      <c r="B153" s="25" t="s">
        <v>315</v>
      </c>
      <c r="C153" s="25" t="s">
        <v>2</v>
      </c>
      <c r="D153" s="26">
        <f>0</f>
        <v>0</v>
      </c>
      <c r="E153" s="528">
        <v>0</v>
      </c>
      <c r="F153" s="530">
        <f>+E153</f>
        <v>0</v>
      </c>
    </row>
    <row r="154" spans="1:7" ht="20.100000000000001" customHeight="1" x14ac:dyDescent="0.2">
      <c r="A154" s="33"/>
      <c r="B154" s="45"/>
      <c r="C154" s="49" t="s">
        <v>14</v>
      </c>
      <c r="D154" s="50">
        <f>SUM(D152:D153)</f>
        <v>100</v>
      </c>
      <c r="E154" s="117">
        <f>SUM(E152:E153)</f>
        <v>100</v>
      </c>
      <c r="F154" s="243">
        <f>SUM(F152:F153)</f>
        <v>100</v>
      </c>
    </row>
    <row r="155" spans="1:7" ht="20.100000000000001" customHeight="1" x14ac:dyDescent="0.2">
      <c r="A155" s="33"/>
      <c r="B155" s="47"/>
      <c r="C155" s="47"/>
      <c r="D155" s="47"/>
      <c r="E155" s="47"/>
      <c r="F155" s="34"/>
    </row>
    <row r="156" spans="1:7" ht="20.100000000000001" customHeight="1" x14ac:dyDescent="0.2">
      <c r="A156" s="33"/>
      <c r="B156" s="140" t="s">
        <v>204</v>
      </c>
      <c r="C156" s="142"/>
      <c r="D156" s="136">
        <f>D154+D149</f>
        <v>3850</v>
      </c>
      <c r="E156" s="136">
        <f>E154+E149</f>
        <v>3850</v>
      </c>
      <c r="F156" s="242">
        <f>F154+F149</f>
        <v>3850</v>
      </c>
      <c r="G156" s="151"/>
    </row>
    <row r="157" spans="1:7" ht="9.9499999999999993" customHeight="1" thickBot="1" x14ac:dyDescent="0.25">
      <c r="A157" s="35"/>
      <c r="B157" s="57"/>
      <c r="C157" s="77"/>
      <c r="D157" s="57"/>
      <c r="E157" s="57"/>
      <c r="F157" s="36"/>
    </row>
    <row r="158" spans="1:7" ht="20.100000000000001" customHeight="1" thickBot="1" x14ac:dyDescent="0.25">
      <c r="B158" s="47"/>
      <c r="C158" s="47"/>
      <c r="D158" s="47"/>
      <c r="E158" s="47"/>
    </row>
    <row r="159" spans="1:7" ht="20.100000000000001" customHeight="1" x14ac:dyDescent="0.2">
      <c r="A159" s="31"/>
      <c r="B159" s="43" t="s">
        <v>190</v>
      </c>
      <c r="C159" s="60"/>
      <c r="D159" s="58"/>
      <c r="E159" s="58"/>
      <c r="F159" s="32"/>
    </row>
    <row r="160" spans="1:7" ht="30" customHeight="1" x14ac:dyDescent="0.2">
      <c r="A160" s="33"/>
      <c r="B160" s="45" t="s">
        <v>307</v>
      </c>
      <c r="C160" s="204" t="s">
        <v>356</v>
      </c>
      <c r="D160" s="435">
        <v>0</v>
      </c>
      <c r="E160" s="435">
        <v>0</v>
      </c>
      <c r="F160" s="436">
        <f>+E160</f>
        <v>0</v>
      </c>
    </row>
    <row r="161" spans="1:11" ht="20.100000000000001" customHeight="1" x14ac:dyDescent="0.2">
      <c r="A161" s="33"/>
      <c r="B161" s="25" t="s">
        <v>51</v>
      </c>
      <c r="C161" s="25" t="s">
        <v>271</v>
      </c>
      <c r="D161" s="435">
        <v>0</v>
      </c>
      <c r="E161" s="437">
        <v>0</v>
      </c>
      <c r="F161" s="438">
        <f>+E161</f>
        <v>0</v>
      </c>
    </row>
    <row r="162" spans="1:11" ht="30" customHeight="1" x14ac:dyDescent="0.2">
      <c r="A162" s="33"/>
      <c r="B162" s="25" t="s">
        <v>52</v>
      </c>
      <c r="C162" s="25" t="s">
        <v>460</v>
      </c>
      <c r="D162" s="435">
        <v>3500</v>
      </c>
      <c r="E162" s="437">
        <v>3000</v>
      </c>
      <c r="F162" s="438">
        <f>+E162</f>
        <v>3000</v>
      </c>
    </row>
    <row r="163" spans="1:11" ht="20.100000000000001" customHeight="1" x14ac:dyDescent="0.2">
      <c r="A163" s="33"/>
      <c r="B163" s="25"/>
      <c r="C163" s="46" t="s">
        <v>14</v>
      </c>
      <c r="D163" s="439">
        <f>SUM(D160:D162)</f>
        <v>3500</v>
      </c>
      <c r="E163" s="440">
        <f>SUM(E160:E162)</f>
        <v>3000</v>
      </c>
      <c r="F163" s="441">
        <f>SUM(F160:F162)</f>
        <v>3000</v>
      </c>
    </row>
    <row r="164" spans="1:11" ht="12" customHeight="1" x14ac:dyDescent="0.2">
      <c r="A164" s="33"/>
      <c r="B164" s="73"/>
      <c r="C164" s="74"/>
      <c r="D164" s="53"/>
      <c r="E164" s="75"/>
      <c r="F164" s="34"/>
    </row>
    <row r="165" spans="1:11" ht="20.100000000000001" customHeight="1" x14ac:dyDescent="0.2">
      <c r="A165" s="33"/>
      <c r="B165" s="48" t="s">
        <v>30</v>
      </c>
      <c r="C165" s="51"/>
      <c r="D165" s="47"/>
      <c r="E165" s="66"/>
      <c r="F165" s="34"/>
    </row>
    <row r="166" spans="1:11" ht="20.100000000000001" customHeight="1" x14ac:dyDescent="0.2">
      <c r="A166" s="33"/>
      <c r="B166" s="182" t="s">
        <v>185</v>
      </c>
      <c r="C166" s="182" t="s">
        <v>360</v>
      </c>
      <c r="D166" s="442">
        <v>0</v>
      </c>
      <c r="E166" s="190"/>
      <c r="F166" s="467">
        <f>+E166</f>
        <v>0</v>
      </c>
      <c r="I166" s="193"/>
      <c r="J166" s="205"/>
    </row>
    <row r="167" spans="1:11" ht="20.100000000000001" customHeight="1" x14ac:dyDescent="0.2">
      <c r="A167" s="33"/>
      <c r="B167" s="25" t="s">
        <v>186</v>
      </c>
      <c r="C167" s="25" t="s">
        <v>337</v>
      </c>
      <c r="D167" s="61">
        <v>5100</v>
      </c>
      <c r="E167" s="61">
        <v>5100</v>
      </c>
      <c r="F167" s="380">
        <f>+E167</f>
        <v>5100</v>
      </c>
      <c r="I167" s="207"/>
      <c r="J167" s="205"/>
      <c r="K167" s="193"/>
    </row>
    <row r="168" spans="1:11" ht="20.100000000000001" customHeight="1" x14ac:dyDescent="0.2">
      <c r="A168" s="33"/>
      <c r="B168" s="25" t="s">
        <v>358</v>
      </c>
      <c r="C168" s="25" t="s">
        <v>359</v>
      </c>
      <c r="D168" s="61">
        <v>200</v>
      </c>
      <c r="E168" s="61">
        <v>200</v>
      </c>
      <c r="F168" s="380">
        <f>+E168</f>
        <v>200</v>
      </c>
    </row>
    <row r="169" spans="1:11" ht="20.100000000000001" customHeight="1" x14ac:dyDescent="0.2">
      <c r="A169" s="33"/>
      <c r="B169" s="45"/>
      <c r="C169" s="49" t="s">
        <v>14</v>
      </c>
      <c r="D169" s="50">
        <f>SUM(D166:D168)</f>
        <v>5300</v>
      </c>
      <c r="E169" s="50">
        <f>SUM(E166:E168)</f>
        <v>5300</v>
      </c>
      <c r="F169" s="243">
        <f>SUM(F166:F168)</f>
        <v>5300</v>
      </c>
    </row>
    <row r="170" spans="1:11" ht="20.100000000000001" customHeight="1" x14ac:dyDescent="0.2">
      <c r="A170" s="33"/>
      <c r="B170" s="47"/>
      <c r="C170" s="47"/>
      <c r="D170" s="47"/>
      <c r="E170" s="68"/>
      <c r="F170" s="34"/>
    </row>
    <row r="171" spans="1:11" ht="20.100000000000001" customHeight="1" x14ac:dyDescent="0.2">
      <c r="A171" s="33"/>
      <c r="B171" s="140" t="s">
        <v>305</v>
      </c>
      <c r="C171" s="142"/>
      <c r="D171" s="136">
        <f>D169+D163</f>
        <v>8800</v>
      </c>
      <c r="E171" s="136">
        <f>E169+E163</f>
        <v>8300</v>
      </c>
      <c r="F171" s="243">
        <f>F169+F163</f>
        <v>8300</v>
      </c>
    </row>
    <row r="172" spans="1:11" ht="9.9499999999999993" customHeight="1" thickBot="1" x14ac:dyDescent="0.25">
      <c r="A172" s="35"/>
      <c r="B172" s="57"/>
      <c r="C172" s="77"/>
      <c r="D172" s="57"/>
      <c r="E172" s="67"/>
      <c r="F172" s="36"/>
    </row>
    <row r="173" spans="1:11" ht="20.100000000000001" customHeight="1" thickBot="1" x14ac:dyDescent="0.25">
      <c r="B173" s="47"/>
      <c r="C173" s="47"/>
      <c r="D173" s="47"/>
      <c r="E173" s="47"/>
    </row>
    <row r="174" spans="1:11" ht="20.100000000000001" customHeight="1" x14ac:dyDescent="0.2">
      <c r="A174" s="31"/>
      <c r="B174" s="43" t="s">
        <v>60</v>
      </c>
      <c r="C174" s="60"/>
      <c r="D174" s="58"/>
      <c r="E174" s="58"/>
      <c r="F174" s="32"/>
    </row>
    <row r="175" spans="1:11" ht="20.100000000000001" customHeight="1" x14ac:dyDescent="0.2">
      <c r="A175" s="33"/>
      <c r="B175" s="25" t="s">
        <v>53</v>
      </c>
      <c r="C175" s="25" t="s">
        <v>369</v>
      </c>
      <c r="D175" s="26">
        <v>4500</v>
      </c>
      <c r="E175" s="70">
        <v>4000</v>
      </c>
      <c r="F175" s="380">
        <f>+E175</f>
        <v>4000</v>
      </c>
    </row>
    <row r="176" spans="1:11" ht="20.100000000000001" customHeight="1" x14ac:dyDescent="0.2">
      <c r="A176" s="33"/>
      <c r="B176" s="45"/>
      <c r="C176" s="49" t="s">
        <v>14</v>
      </c>
      <c r="D176" s="50">
        <f>SUM(D175)</f>
        <v>4500</v>
      </c>
      <c r="E176" s="50">
        <f>SUM(E175)</f>
        <v>4000</v>
      </c>
      <c r="F176" s="243">
        <f>SUM(F175)</f>
        <v>4000</v>
      </c>
    </row>
    <row r="177" spans="1:6" ht="12" customHeight="1" x14ac:dyDescent="0.2">
      <c r="A177" s="33"/>
      <c r="B177" s="47"/>
      <c r="C177" s="47"/>
      <c r="D177" s="47"/>
      <c r="E177" s="68"/>
      <c r="F177" s="34"/>
    </row>
    <row r="178" spans="1:6" ht="20.100000000000001" customHeight="1" x14ac:dyDescent="0.2">
      <c r="A178" s="33"/>
      <c r="B178" s="53" t="s">
        <v>61</v>
      </c>
      <c r="C178" s="47"/>
      <c r="D178" s="47"/>
      <c r="E178" s="68"/>
      <c r="F178" s="34"/>
    </row>
    <row r="179" spans="1:6" ht="20.100000000000001" customHeight="1" x14ac:dyDescent="0.2">
      <c r="A179" s="33"/>
      <c r="B179" s="69" t="s">
        <v>54</v>
      </c>
      <c r="C179" s="69" t="s">
        <v>55</v>
      </c>
      <c r="D179" s="26">
        <v>2500</v>
      </c>
      <c r="E179" s="70">
        <v>2000</v>
      </c>
      <c r="F179" s="380">
        <f>+E179</f>
        <v>2000</v>
      </c>
    </row>
    <row r="180" spans="1:6" ht="20.100000000000001" customHeight="1" x14ac:dyDescent="0.2">
      <c r="A180" s="33"/>
      <c r="B180" s="26"/>
      <c r="C180" s="71" t="s">
        <v>14</v>
      </c>
      <c r="D180" s="50">
        <f>SUM(D179)</f>
        <v>2500</v>
      </c>
      <c r="E180" s="50">
        <f>SUM(E179)</f>
        <v>2000</v>
      </c>
      <c r="F180" s="243">
        <f>SUM(F179)</f>
        <v>2000</v>
      </c>
    </row>
    <row r="181" spans="1:6" ht="12" customHeight="1" x14ac:dyDescent="0.2">
      <c r="A181" s="33"/>
      <c r="B181" s="47"/>
      <c r="C181" s="76"/>
      <c r="D181" s="53"/>
      <c r="E181" s="75"/>
      <c r="F181" s="34"/>
    </row>
    <row r="182" spans="1:6" ht="20.100000000000001" customHeight="1" x14ac:dyDescent="0.2">
      <c r="A182" s="33"/>
      <c r="B182" s="48" t="s">
        <v>62</v>
      </c>
      <c r="C182" s="41"/>
      <c r="D182" s="47"/>
      <c r="E182" s="68"/>
      <c r="F182" s="34"/>
    </row>
    <row r="183" spans="1:6" ht="20.100000000000001" customHeight="1" x14ac:dyDescent="0.2">
      <c r="A183" s="33"/>
      <c r="B183" s="25" t="s">
        <v>56</v>
      </c>
      <c r="C183" s="25" t="s">
        <v>57</v>
      </c>
      <c r="D183" s="26">
        <v>1000</v>
      </c>
      <c r="E183" s="70">
        <v>1000</v>
      </c>
      <c r="F183" s="443">
        <f>+E183</f>
        <v>1000</v>
      </c>
    </row>
    <row r="184" spans="1:6" ht="20.100000000000001" customHeight="1" x14ac:dyDescent="0.2">
      <c r="A184" s="33"/>
      <c r="B184" s="45"/>
      <c r="C184" s="49" t="s">
        <v>14</v>
      </c>
      <c r="D184" s="50">
        <f>SUM(D183)</f>
        <v>1000</v>
      </c>
      <c r="E184" s="50">
        <f>SUM(E183)</f>
        <v>1000</v>
      </c>
      <c r="F184" s="243">
        <f>SUM(F183)</f>
        <v>1000</v>
      </c>
    </row>
    <row r="185" spans="1:6" ht="12" customHeight="1" x14ac:dyDescent="0.2">
      <c r="A185" s="33"/>
      <c r="B185" s="47"/>
      <c r="C185" s="47"/>
      <c r="D185" s="47"/>
      <c r="E185" s="68"/>
      <c r="F185" s="34"/>
    </row>
    <row r="186" spans="1:6" ht="20.100000000000001" customHeight="1" x14ac:dyDescent="0.2">
      <c r="A186" s="33"/>
      <c r="B186" s="48" t="s">
        <v>63</v>
      </c>
      <c r="C186" s="41"/>
      <c r="D186" s="47"/>
      <c r="E186" s="68"/>
      <c r="F186" s="34"/>
    </row>
    <row r="187" spans="1:6" ht="20.100000000000001" customHeight="1" x14ac:dyDescent="0.2">
      <c r="A187" s="33"/>
      <c r="B187" s="25" t="s">
        <v>58</v>
      </c>
      <c r="C187" s="25" t="s">
        <v>59</v>
      </c>
      <c r="D187" s="26">
        <v>300</v>
      </c>
      <c r="E187" s="70">
        <v>250</v>
      </c>
      <c r="F187" s="380">
        <f>+E187</f>
        <v>250</v>
      </c>
    </row>
    <row r="188" spans="1:6" ht="20.100000000000001" customHeight="1" x14ac:dyDescent="0.2">
      <c r="A188" s="33"/>
      <c r="B188" s="45"/>
      <c r="C188" s="49" t="s">
        <v>14</v>
      </c>
      <c r="D188" s="50">
        <f>SUM(D187)</f>
        <v>300</v>
      </c>
      <c r="E188" s="50">
        <f>SUM(E187)</f>
        <v>250</v>
      </c>
      <c r="F188" s="243">
        <f>SUM(F187)</f>
        <v>250</v>
      </c>
    </row>
    <row r="189" spans="1:6" ht="12" customHeight="1" x14ac:dyDescent="0.2">
      <c r="A189" s="33"/>
      <c r="B189" s="47"/>
      <c r="C189" s="47"/>
      <c r="D189" s="47"/>
      <c r="E189" s="68"/>
      <c r="F189" s="34"/>
    </row>
    <row r="190" spans="1:6" ht="20.100000000000001" customHeight="1" x14ac:dyDescent="0.2">
      <c r="A190" s="33"/>
      <c r="B190" s="140" t="s">
        <v>206</v>
      </c>
      <c r="C190" s="142"/>
      <c r="D190" s="136">
        <f>D188+D184+D180+D176</f>
        <v>8300</v>
      </c>
      <c r="E190" s="136">
        <f>E188+E184+E180+E176</f>
        <v>7250</v>
      </c>
      <c r="F190" s="243">
        <f>F188+F184+F180+F176</f>
        <v>7250</v>
      </c>
    </row>
    <row r="191" spans="1:6" ht="9.9499999999999993" customHeight="1" thickBot="1" x14ac:dyDescent="0.25">
      <c r="A191" s="35"/>
      <c r="B191" s="57"/>
      <c r="C191" s="77"/>
      <c r="D191" s="57"/>
      <c r="E191" s="67"/>
      <c r="F191" s="36"/>
    </row>
    <row r="192" spans="1:6" ht="20.100000000000001" customHeight="1" x14ac:dyDescent="0.2">
      <c r="B192" s="53"/>
      <c r="C192" s="47"/>
      <c r="D192" s="53"/>
      <c r="E192" s="65"/>
    </row>
    <row r="193" spans="1:7" ht="9.9499999999999993" hidden="1" customHeight="1" x14ac:dyDescent="0.2">
      <c r="A193" s="31"/>
      <c r="B193" s="59"/>
      <c r="C193" s="58"/>
      <c r="D193" s="59"/>
      <c r="E193" s="146"/>
      <c r="F193" s="32"/>
    </row>
    <row r="194" spans="1:7" ht="20.100000000000001" hidden="1" customHeight="1" x14ac:dyDescent="0.2">
      <c r="A194" s="33"/>
      <c r="B194" s="147" t="s">
        <v>362</v>
      </c>
      <c r="C194" s="148"/>
      <c r="D194" s="147"/>
      <c r="E194" s="149"/>
      <c r="F194" s="34"/>
    </row>
    <row r="195" spans="1:7" ht="30" hidden="1" customHeight="1" x14ac:dyDescent="0.2">
      <c r="A195" s="33"/>
      <c r="B195" s="26" t="s">
        <v>310</v>
      </c>
      <c r="C195" s="69" t="s">
        <v>455</v>
      </c>
      <c r="D195" s="433">
        <v>0</v>
      </c>
      <c r="E195" s="444">
        <v>0</v>
      </c>
      <c r="F195" s="434">
        <f>+E195</f>
        <v>0</v>
      </c>
    </row>
    <row r="196" spans="1:7" ht="30" hidden="1" customHeight="1" x14ac:dyDescent="0.2">
      <c r="A196" s="33"/>
      <c r="B196" s="26" t="s">
        <v>374</v>
      </c>
      <c r="C196" s="69" t="s">
        <v>382</v>
      </c>
      <c r="D196" s="433">
        <v>0</v>
      </c>
      <c r="E196" s="444">
        <v>0</v>
      </c>
      <c r="F196" s="434">
        <f>+E196</f>
        <v>0</v>
      </c>
      <c r="G196" s="348"/>
    </row>
    <row r="197" spans="1:7" ht="20.100000000000001" hidden="1" customHeight="1" x14ac:dyDescent="0.2">
      <c r="A197" s="33"/>
      <c r="B197" s="26"/>
      <c r="C197" s="71" t="s">
        <v>14</v>
      </c>
      <c r="D197" s="445">
        <f>SUM(D195:D196)</f>
        <v>0</v>
      </c>
      <c r="E197" s="445">
        <f>SUM(E195:E196)</f>
        <v>0</v>
      </c>
      <c r="F197" s="446">
        <f>SUM(F195:F196)</f>
        <v>0</v>
      </c>
      <c r="G197" s="348"/>
    </row>
    <row r="198" spans="1:7" ht="9.9499999999999993" hidden="1" customHeight="1" x14ac:dyDescent="0.2">
      <c r="A198" s="33"/>
      <c r="B198" s="53"/>
      <c r="C198" s="47"/>
      <c r="D198" s="53"/>
      <c r="E198" s="65"/>
      <c r="F198" s="34"/>
    </row>
    <row r="199" spans="1:7" ht="20.100000000000001" hidden="1" customHeight="1" x14ac:dyDescent="0.2">
      <c r="A199" s="33"/>
      <c r="B199" s="144" t="s">
        <v>311</v>
      </c>
      <c r="C199" s="145"/>
      <c r="D199" s="447">
        <f>D197</f>
        <v>0</v>
      </c>
      <c r="E199" s="447">
        <f>E197</f>
        <v>0</v>
      </c>
      <c r="F199" s="448">
        <f>F197</f>
        <v>0</v>
      </c>
    </row>
    <row r="200" spans="1:7" ht="9.9499999999999993" customHeight="1" thickBot="1" x14ac:dyDescent="0.25">
      <c r="A200" s="35"/>
      <c r="B200" s="57"/>
      <c r="C200" s="77"/>
      <c r="D200" s="57"/>
      <c r="E200" s="67"/>
      <c r="F200" s="36"/>
    </row>
    <row r="201" spans="1:7" ht="20.100000000000001" customHeight="1" thickBot="1" x14ac:dyDescent="0.25">
      <c r="B201" s="53"/>
      <c r="C201" s="47"/>
      <c r="D201" s="53"/>
      <c r="E201" s="65"/>
    </row>
    <row r="202" spans="1:7" ht="20.100000000000001" customHeight="1" x14ac:dyDescent="0.2">
      <c r="A202" s="31"/>
      <c r="B202" s="43" t="s">
        <v>286</v>
      </c>
      <c r="C202" s="60"/>
      <c r="D202" s="58"/>
      <c r="E202" s="58"/>
      <c r="F202" s="32"/>
    </row>
    <row r="203" spans="1:7" ht="28.5" x14ac:dyDescent="0.2">
      <c r="A203" s="33"/>
      <c r="B203" s="25" t="s">
        <v>251</v>
      </c>
      <c r="C203" s="25" t="s">
        <v>361</v>
      </c>
      <c r="D203" s="26">
        <v>22500</v>
      </c>
      <c r="E203" s="125">
        <v>22500</v>
      </c>
      <c r="F203" s="380">
        <f>+E203</f>
        <v>22500</v>
      </c>
    </row>
    <row r="204" spans="1:7" ht="28.5" x14ac:dyDescent="0.2">
      <c r="A204" s="33"/>
      <c r="B204" s="431" t="s">
        <v>252</v>
      </c>
      <c r="C204" s="25" t="s">
        <v>281</v>
      </c>
      <c r="D204" s="26">
        <v>10000</v>
      </c>
      <c r="E204" s="125">
        <v>10000</v>
      </c>
      <c r="F204" s="380">
        <f>+E204</f>
        <v>10000</v>
      </c>
    </row>
    <row r="205" spans="1:7" ht="28.5" x14ac:dyDescent="0.2">
      <c r="A205" s="33"/>
      <c r="B205" s="25" t="s">
        <v>253</v>
      </c>
      <c r="C205" s="25" t="s">
        <v>282</v>
      </c>
      <c r="D205" s="26">
        <v>500</v>
      </c>
      <c r="E205" s="125">
        <v>500</v>
      </c>
      <c r="F205" s="380">
        <f>+E205</f>
        <v>500</v>
      </c>
    </row>
    <row r="206" spans="1:7" ht="20.100000000000001" customHeight="1" x14ac:dyDescent="0.2">
      <c r="A206" s="33"/>
      <c r="B206" s="45"/>
      <c r="C206" s="49" t="s">
        <v>14</v>
      </c>
      <c r="D206" s="50">
        <f>SUM(D203:D205)</f>
        <v>33000</v>
      </c>
      <c r="E206" s="116">
        <f>SUM(E203:E205)</f>
        <v>33000</v>
      </c>
      <c r="F206" s="243">
        <f>SUM(F203:F205)</f>
        <v>33000</v>
      </c>
    </row>
    <row r="207" spans="1:7" ht="12" customHeight="1" x14ac:dyDescent="0.2">
      <c r="A207" s="33"/>
      <c r="B207" s="47"/>
      <c r="C207" s="47"/>
      <c r="D207" s="47"/>
      <c r="E207" s="68"/>
      <c r="F207" s="34"/>
    </row>
    <row r="208" spans="1:7" ht="20.100000000000001" customHeight="1" x14ac:dyDescent="0.2">
      <c r="A208" s="33"/>
      <c r="B208" s="140" t="s">
        <v>207</v>
      </c>
      <c r="C208" s="142"/>
      <c r="D208" s="136">
        <f>SUM(D206)</f>
        <v>33000</v>
      </c>
      <c r="E208" s="138">
        <f>SUM(E206)</f>
        <v>33000</v>
      </c>
      <c r="F208" s="243">
        <f>SUM(F206)</f>
        <v>33000</v>
      </c>
    </row>
    <row r="209" spans="1:7" ht="9.9499999999999993" customHeight="1" thickBot="1" x14ac:dyDescent="0.25">
      <c r="A209" s="35"/>
      <c r="B209" s="57"/>
      <c r="C209" s="77"/>
      <c r="D209" s="57"/>
      <c r="E209" s="67"/>
      <c r="F209" s="36"/>
    </row>
    <row r="210" spans="1:7" ht="20.100000000000001" customHeight="1" thickBot="1" x14ac:dyDescent="0.25">
      <c r="B210" s="47"/>
      <c r="C210" s="47"/>
      <c r="D210" s="47"/>
      <c r="E210" s="68"/>
    </row>
    <row r="211" spans="1:7" ht="20.100000000000001" customHeight="1" thickBot="1" x14ac:dyDescent="0.25">
      <c r="A211" s="246"/>
      <c r="B211" s="247" t="s">
        <v>304</v>
      </c>
      <c r="C211" s="247"/>
      <c r="D211" s="248">
        <f>D208+D199+D190+D171+D156+D140+D133+D110+D100+D78</f>
        <v>252056</v>
      </c>
      <c r="E211" s="248">
        <f>E208+E199+E190+E171+E156+E140+E133+E110+E100+E78</f>
        <v>273378</v>
      </c>
      <c r="F211" s="250">
        <f>F208+F199+F190+F171+F156+F140+F133+F110+F100+F78</f>
        <v>273378</v>
      </c>
    </row>
    <row r="212" spans="1:7" ht="125.25" customHeight="1" thickBot="1" x14ac:dyDescent="0.25">
      <c r="B212" s="48"/>
      <c r="C212" s="48"/>
      <c r="D212" s="413"/>
      <c r="E212" s="414"/>
      <c r="F212" s="151"/>
    </row>
    <row r="213" spans="1:7" ht="30" customHeight="1" thickBot="1" x14ac:dyDescent="0.25">
      <c r="A213" s="566" t="s">
        <v>294</v>
      </c>
      <c r="B213" s="567"/>
      <c r="C213" s="567"/>
      <c r="D213" s="567"/>
      <c r="E213" s="567"/>
      <c r="F213" s="568"/>
    </row>
    <row r="214" spans="1:7" ht="9.9499999999999993" customHeight="1" thickBot="1" x14ac:dyDescent="0.25">
      <c r="B214" s="79"/>
      <c r="C214" s="47"/>
      <c r="D214" s="47"/>
      <c r="E214" s="47"/>
    </row>
    <row r="215" spans="1:7" ht="20.100000000000001" customHeight="1" x14ac:dyDescent="0.2">
      <c r="A215" s="31"/>
      <c r="B215" s="43" t="s">
        <v>416</v>
      </c>
      <c r="C215" s="60"/>
      <c r="D215" s="58"/>
      <c r="E215" s="58"/>
      <c r="F215" s="32"/>
    </row>
    <row r="216" spans="1:7" ht="20.100000000000001" customHeight="1" x14ac:dyDescent="0.2">
      <c r="A216" s="33"/>
      <c r="B216" s="25" t="s">
        <v>99</v>
      </c>
      <c r="C216" s="25" t="s">
        <v>100</v>
      </c>
      <c r="D216" s="26">
        <v>0</v>
      </c>
      <c r="E216" s="133">
        <v>0</v>
      </c>
      <c r="F216" s="432">
        <f>+E216</f>
        <v>0</v>
      </c>
    </row>
    <row r="217" spans="1:7" ht="20.100000000000001" customHeight="1" x14ac:dyDescent="0.2">
      <c r="A217" s="33"/>
      <c r="B217" s="25" t="s">
        <v>101</v>
      </c>
      <c r="C217" s="25" t="s">
        <v>102</v>
      </c>
      <c r="D217" s="26">
        <v>1500</v>
      </c>
      <c r="E217" s="125">
        <v>3000</v>
      </c>
      <c r="F217" s="380">
        <f>+E217</f>
        <v>3000</v>
      </c>
    </row>
    <row r="218" spans="1:7" ht="20.100000000000001" customHeight="1" x14ac:dyDescent="0.2">
      <c r="A218" s="33"/>
      <c r="B218" s="140" t="s">
        <v>134</v>
      </c>
      <c r="C218" s="141"/>
      <c r="D218" s="136">
        <f>SUM(D216:D217)</f>
        <v>1500</v>
      </c>
      <c r="E218" s="138">
        <f>SUM(E216:E217)</f>
        <v>3000</v>
      </c>
      <c r="F218" s="243">
        <f>SUM(F216:F217)</f>
        <v>3000</v>
      </c>
    </row>
    <row r="219" spans="1:7" ht="20.100000000000001" customHeight="1" x14ac:dyDescent="0.2">
      <c r="A219" s="33"/>
      <c r="B219" s="53"/>
      <c r="C219" s="76"/>
      <c r="D219" s="47"/>
      <c r="E219" s="66"/>
      <c r="F219" s="39"/>
    </row>
    <row r="220" spans="1:7" ht="20.100000000000001" customHeight="1" x14ac:dyDescent="0.2">
      <c r="A220" s="33"/>
      <c r="B220" s="48" t="s">
        <v>136</v>
      </c>
      <c r="C220" s="41"/>
      <c r="D220" s="47"/>
      <c r="E220" s="66"/>
      <c r="F220" s="39"/>
    </row>
    <row r="221" spans="1:7" ht="20.100000000000001" customHeight="1" x14ac:dyDescent="0.2">
      <c r="A221" s="33"/>
      <c r="B221" s="25" t="s">
        <v>103</v>
      </c>
      <c r="C221" s="25" t="s">
        <v>104</v>
      </c>
      <c r="D221" s="26">
        <v>3000</v>
      </c>
      <c r="E221" s="531">
        <v>3500</v>
      </c>
      <c r="F221" s="380">
        <f>+E221</f>
        <v>3500</v>
      </c>
      <c r="G221" s="459"/>
    </row>
    <row r="222" spans="1:7" ht="20.100000000000001" customHeight="1" x14ac:dyDescent="0.2">
      <c r="A222" s="33"/>
      <c r="B222" s="140" t="s">
        <v>135</v>
      </c>
      <c r="C222" s="141"/>
      <c r="D222" s="136">
        <f>SUM(D221)</f>
        <v>3000</v>
      </c>
      <c r="E222" s="136">
        <f>SUM(E221)</f>
        <v>3500</v>
      </c>
      <c r="F222" s="243">
        <f>SUM(F221)</f>
        <v>3500</v>
      </c>
    </row>
    <row r="223" spans="1:7" ht="20.100000000000001" customHeight="1" x14ac:dyDescent="0.2">
      <c r="A223" s="33"/>
      <c r="B223" s="53"/>
      <c r="C223" s="76"/>
      <c r="D223" s="53"/>
      <c r="E223" s="65"/>
      <c r="F223" s="39"/>
    </row>
    <row r="224" spans="1:7" ht="20.100000000000001" customHeight="1" x14ac:dyDescent="0.2">
      <c r="A224" s="33"/>
      <c r="B224" s="48" t="s">
        <v>115</v>
      </c>
      <c r="C224" s="54"/>
      <c r="D224" s="53"/>
      <c r="E224" s="66"/>
      <c r="F224" s="39"/>
    </row>
    <row r="225" spans="1:11" ht="20.100000000000001" customHeight="1" x14ac:dyDescent="0.2">
      <c r="A225" s="33"/>
      <c r="B225" s="48" t="s">
        <v>137</v>
      </c>
      <c r="C225" s="41"/>
      <c r="D225" s="47"/>
      <c r="E225" s="66"/>
      <c r="F225" s="39"/>
    </row>
    <row r="226" spans="1:11" ht="20.100000000000001" customHeight="1" x14ac:dyDescent="0.2">
      <c r="A226" s="33"/>
      <c r="B226" s="25" t="s">
        <v>105</v>
      </c>
      <c r="C226" s="25" t="s">
        <v>106</v>
      </c>
      <c r="D226" s="26">
        <v>200</v>
      </c>
      <c r="E226" s="63">
        <v>200</v>
      </c>
      <c r="F226" s="380">
        <f>+E226</f>
        <v>200</v>
      </c>
    </row>
    <row r="227" spans="1:11" ht="20.100000000000001" customHeight="1" x14ac:dyDescent="0.2">
      <c r="A227" s="33"/>
      <c r="B227" s="25" t="s">
        <v>107</v>
      </c>
      <c r="C227" s="25" t="s">
        <v>326</v>
      </c>
      <c r="D227" s="26">
        <v>0</v>
      </c>
      <c r="E227" s="143">
        <v>0</v>
      </c>
      <c r="F227" s="432">
        <f>+E227</f>
        <v>0</v>
      </c>
    </row>
    <row r="228" spans="1:11" ht="20.100000000000001" customHeight="1" x14ac:dyDescent="0.2">
      <c r="A228" s="33"/>
      <c r="B228" s="140" t="s">
        <v>138</v>
      </c>
      <c r="C228" s="141"/>
      <c r="D228" s="136">
        <f>SUM(D226:D227)</f>
        <v>200</v>
      </c>
      <c r="E228" s="195">
        <f>SUM(E226:E227)</f>
        <v>200</v>
      </c>
      <c r="F228" s="243">
        <f>SUM(F226:F227)</f>
        <v>200</v>
      </c>
    </row>
    <row r="229" spans="1:11" ht="20.100000000000001" customHeight="1" x14ac:dyDescent="0.2">
      <c r="A229" s="33"/>
      <c r="B229" s="53"/>
      <c r="C229" s="76"/>
      <c r="D229" s="47"/>
      <c r="E229" s="66"/>
      <c r="F229" s="39"/>
    </row>
    <row r="230" spans="1:11" ht="20.100000000000001" customHeight="1" x14ac:dyDescent="0.2">
      <c r="A230" s="33"/>
      <c r="B230" s="48" t="s">
        <v>139</v>
      </c>
      <c r="C230" s="41"/>
      <c r="D230" s="47"/>
      <c r="E230" s="66"/>
      <c r="F230" s="39"/>
    </row>
    <row r="231" spans="1:11" ht="20.100000000000001" customHeight="1" x14ac:dyDescent="0.2">
      <c r="A231" s="33"/>
      <c r="B231" s="25" t="s">
        <v>108</v>
      </c>
      <c r="C231" s="25" t="s">
        <v>109</v>
      </c>
      <c r="D231" s="26">
        <v>750</v>
      </c>
      <c r="E231" s="63">
        <v>1000</v>
      </c>
      <c r="F231" s="380">
        <f>+E231</f>
        <v>1000</v>
      </c>
    </row>
    <row r="232" spans="1:11" ht="20.100000000000001" customHeight="1" x14ac:dyDescent="0.2">
      <c r="A232" s="33"/>
      <c r="B232" s="140" t="s">
        <v>140</v>
      </c>
      <c r="C232" s="141"/>
      <c r="D232" s="136">
        <f>SUM(D231)</f>
        <v>750</v>
      </c>
      <c r="E232" s="136">
        <f>SUM(E231)</f>
        <v>1000</v>
      </c>
      <c r="F232" s="243">
        <f>SUM(F231)</f>
        <v>1000</v>
      </c>
    </row>
    <row r="233" spans="1:11" ht="20.100000000000001" customHeight="1" x14ac:dyDescent="0.2">
      <c r="A233" s="33"/>
      <c r="B233" s="53"/>
      <c r="C233" s="76"/>
      <c r="D233" s="417"/>
      <c r="E233" s="417"/>
      <c r="F233" s="418"/>
    </row>
    <row r="234" spans="1:11" ht="20.100000000000001" customHeight="1" x14ac:dyDescent="0.2">
      <c r="A234" s="33"/>
      <c r="B234" s="48" t="s">
        <v>141</v>
      </c>
      <c r="C234" s="41"/>
      <c r="D234" s="47"/>
      <c r="E234" s="47"/>
      <c r="F234" s="39"/>
    </row>
    <row r="235" spans="1:11" ht="30" customHeight="1" x14ac:dyDescent="0.2">
      <c r="A235" s="33"/>
      <c r="B235" s="45" t="s">
        <v>217</v>
      </c>
      <c r="C235" s="25" t="s">
        <v>383</v>
      </c>
      <c r="D235" s="26">
        <v>250</v>
      </c>
      <c r="E235" s="63">
        <v>250</v>
      </c>
      <c r="F235" s="380">
        <f>+E235</f>
        <v>250</v>
      </c>
      <c r="H235" s="203"/>
      <c r="I235" s="193"/>
      <c r="J235" s="193"/>
      <c r="K235" s="193"/>
    </row>
    <row r="236" spans="1:11" ht="30" customHeight="1" x14ac:dyDescent="0.2">
      <c r="A236" s="33"/>
      <c r="B236" s="25" t="s">
        <v>110</v>
      </c>
      <c r="C236" s="25" t="s">
        <v>448</v>
      </c>
      <c r="D236" s="26">
        <v>60000</v>
      </c>
      <c r="E236" s="63">
        <v>60000</v>
      </c>
      <c r="F236" s="380">
        <f>+E236</f>
        <v>60000</v>
      </c>
      <c r="H236" s="151"/>
      <c r="J236" s="217"/>
      <c r="K236" s="217"/>
    </row>
    <row r="237" spans="1:11" ht="30" customHeight="1" x14ac:dyDescent="0.35">
      <c r="A237" s="33"/>
      <c r="B237" s="25" t="s">
        <v>111</v>
      </c>
      <c r="C237" s="25" t="s">
        <v>372</v>
      </c>
      <c r="D237" s="26">
        <v>0</v>
      </c>
      <c r="E237" s="63">
        <v>0</v>
      </c>
      <c r="F237" s="432">
        <f>+E237</f>
        <v>0</v>
      </c>
      <c r="G237" s="186"/>
      <c r="H237" s="196"/>
      <c r="J237" s="197"/>
      <c r="K237" s="82"/>
    </row>
    <row r="238" spans="1:11" ht="20.100000000000001" customHeight="1" x14ac:dyDescent="0.2">
      <c r="A238" s="33"/>
      <c r="B238" s="164" t="s">
        <v>142</v>
      </c>
      <c r="C238" s="166"/>
      <c r="D238" s="144">
        <f>SUM(D235:D237)</f>
        <v>60250</v>
      </c>
      <c r="E238" s="144">
        <f>SUM(E235:E237)</f>
        <v>60250</v>
      </c>
      <c r="F238" s="243">
        <f>SUM(F235:F237)</f>
        <v>60250</v>
      </c>
      <c r="G238" s="187"/>
      <c r="H238" s="196"/>
      <c r="J238" s="197"/>
      <c r="K238" s="82"/>
    </row>
    <row r="239" spans="1:11" ht="20.100000000000001" customHeight="1" x14ac:dyDescent="0.2">
      <c r="A239" s="33"/>
      <c r="B239" s="53"/>
      <c r="C239" s="76"/>
      <c r="D239" s="47"/>
      <c r="E239" s="66"/>
      <c r="F239" s="39"/>
      <c r="H239" s="196"/>
      <c r="J239" s="197"/>
      <c r="K239" s="82"/>
    </row>
    <row r="240" spans="1:11" ht="20.100000000000001" customHeight="1" x14ac:dyDescent="0.2">
      <c r="A240" s="33"/>
      <c r="B240" s="48" t="s">
        <v>79</v>
      </c>
      <c r="C240" s="41"/>
      <c r="D240" s="47"/>
      <c r="E240" s="66"/>
      <c r="F240" s="39"/>
      <c r="H240" s="196"/>
      <c r="J240" s="197"/>
      <c r="K240" s="82"/>
    </row>
    <row r="241" spans="1:11" ht="20.100000000000001" customHeight="1" x14ac:dyDescent="0.2">
      <c r="A241" s="33"/>
      <c r="B241" s="25" t="s">
        <v>112</v>
      </c>
      <c r="C241" s="25" t="s">
        <v>384</v>
      </c>
      <c r="D241" s="26">
        <v>150</v>
      </c>
      <c r="E241" s="63">
        <v>150</v>
      </c>
      <c r="F241" s="380">
        <f>+E241</f>
        <v>150</v>
      </c>
      <c r="H241" s="196"/>
      <c r="J241" s="197"/>
      <c r="K241" s="82"/>
    </row>
    <row r="242" spans="1:11" ht="20.100000000000001" customHeight="1" x14ac:dyDescent="0.2">
      <c r="A242" s="33"/>
      <c r="B242" s="164" t="s">
        <v>95</v>
      </c>
      <c r="C242" s="141"/>
      <c r="D242" s="136">
        <f>SUM(D241)</f>
        <v>150</v>
      </c>
      <c r="E242" s="136">
        <f>SUM(E241)</f>
        <v>150</v>
      </c>
      <c r="F242" s="243">
        <f>SUM(F241)</f>
        <v>150</v>
      </c>
      <c r="H242" s="196"/>
      <c r="J242" s="197"/>
      <c r="K242" s="82"/>
    </row>
    <row r="243" spans="1:11" ht="20.100000000000001" customHeight="1" x14ac:dyDescent="0.2">
      <c r="A243" s="33"/>
      <c r="B243" s="48"/>
      <c r="C243" s="54"/>
      <c r="D243" s="53"/>
      <c r="E243" s="47"/>
      <c r="F243" s="39"/>
      <c r="J243" s="30"/>
      <c r="K243" s="30"/>
    </row>
    <row r="244" spans="1:11" ht="20.100000000000001" customHeight="1" x14ac:dyDescent="0.2">
      <c r="A244" s="33"/>
      <c r="B244" s="48" t="s">
        <v>143</v>
      </c>
      <c r="C244" s="41"/>
      <c r="D244" s="47"/>
      <c r="E244" s="47"/>
      <c r="F244" s="39"/>
      <c r="K244" s="193"/>
    </row>
    <row r="245" spans="1:11" ht="20.100000000000001" customHeight="1" x14ac:dyDescent="0.2">
      <c r="A245" s="33"/>
      <c r="B245" s="25" t="s">
        <v>113</v>
      </c>
      <c r="C245" s="25" t="s">
        <v>114</v>
      </c>
      <c r="D245" s="26">
        <v>375</v>
      </c>
      <c r="E245" s="63">
        <v>375</v>
      </c>
      <c r="F245" s="380">
        <f>+E245</f>
        <v>375</v>
      </c>
    </row>
    <row r="246" spans="1:11" ht="20.100000000000001" customHeight="1" x14ac:dyDescent="0.2">
      <c r="A246" s="33"/>
      <c r="B246" s="165" t="s">
        <v>144</v>
      </c>
      <c r="C246" s="166"/>
      <c r="D246" s="144">
        <f>SUM(D245)</f>
        <v>375</v>
      </c>
      <c r="E246" s="144">
        <f>SUM(E245)</f>
        <v>375</v>
      </c>
      <c r="F246" s="243">
        <f>SUM(F245)</f>
        <v>375</v>
      </c>
    </row>
    <row r="247" spans="1:11" ht="12" customHeight="1" x14ac:dyDescent="0.2">
      <c r="A247" s="33"/>
      <c r="B247" s="48"/>
      <c r="C247" s="54"/>
      <c r="D247" s="53"/>
      <c r="E247" s="65"/>
      <c r="F247" s="39"/>
    </row>
    <row r="248" spans="1:11" ht="20.100000000000001" customHeight="1" x14ac:dyDescent="0.2">
      <c r="A248" s="33"/>
      <c r="B248" s="48" t="s">
        <v>145</v>
      </c>
      <c r="C248" s="41"/>
      <c r="D248" s="47"/>
      <c r="E248" s="66"/>
      <c r="F248" s="39"/>
    </row>
    <row r="249" spans="1:11" ht="20.100000000000001" customHeight="1" x14ac:dyDescent="0.2">
      <c r="A249" s="33"/>
      <c r="B249" s="25" t="s">
        <v>116</v>
      </c>
      <c r="C249" s="25" t="s">
        <v>117</v>
      </c>
      <c r="D249" s="26">
        <v>1000</v>
      </c>
      <c r="E249" s="26">
        <v>2000</v>
      </c>
      <c r="F249" s="380">
        <f>+E249</f>
        <v>2000</v>
      </c>
    </row>
    <row r="250" spans="1:11" ht="20.100000000000001" customHeight="1" x14ac:dyDescent="0.2">
      <c r="A250" s="33"/>
      <c r="B250" s="25" t="s">
        <v>118</v>
      </c>
      <c r="C250" s="25" t="s">
        <v>119</v>
      </c>
      <c r="D250" s="26">
        <v>0</v>
      </c>
      <c r="E250" s="63">
        <v>0</v>
      </c>
      <c r="F250" s="432">
        <f>+E250</f>
        <v>0</v>
      </c>
    </row>
    <row r="251" spans="1:11" ht="20.100000000000001" customHeight="1" x14ac:dyDescent="0.2">
      <c r="A251" s="33"/>
      <c r="B251" s="25" t="s">
        <v>120</v>
      </c>
      <c r="C251" s="25" t="s">
        <v>121</v>
      </c>
      <c r="D251" s="26">
        <v>0</v>
      </c>
      <c r="E251" s="63">
        <v>0</v>
      </c>
      <c r="F251" s="432">
        <f>+E251</f>
        <v>0</v>
      </c>
    </row>
    <row r="252" spans="1:11" ht="20.100000000000001" customHeight="1" x14ac:dyDescent="0.2">
      <c r="A252" s="33"/>
      <c r="B252" s="25" t="s">
        <v>122</v>
      </c>
      <c r="C252" s="25" t="s">
        <v>254</v>
      </c>
      <c r="D252" s="26">
        <v>0</v>
      </c>
      <c r="E252" s="63">
        <v>0</v>
      </c>
      <c r="F252" s="432">
        <f>+E252</f>
        <v>0</v>
      </c>
    </row>
    <row r="253" spans="1:11" ht="20.100000000000001" customHeight="1" x14ac:dyDescent="0.2">
      <c r="A253" s="33"/>
      <c r="B253" s="25" t="s">
        <v>274</v>
      </c>
      <c r="C253" s="25" t="s">
        <v>364</v>
      </c>
      <c r="D253" s="26">
        <v>0</v>
      </c>
      <c r="E253" s="63">
        <v>0</v>
      </c>
      <c r="F253" s="432">
        <f>+E253</f>
        <v>0</v>
      </c>
    </row>
    <row r="254" spans="1:11" ht="20.100000000000001" customHeight="1" x14ac:dyDescent="0.2">
      <c r="A254" s="33"/>
      <c r="B254" s="140" t="s">
        <v>146</v>
      </c>
      <c r="C254" s="141"/>
      <c r="D254" s="136">
        <f>SUM(D249:D253)</f>
        <v>1000</v>
      </c>
      <c r="E254" s="136">
        <f>SUM(E249:E253)</f>
        <v>2000</v>
      </c>
      <c r="F254" s="242">
        <f>SUM(F249:F253)</f>
        <v>2000</v>
      </c>
    </row>
    <row r="255" spans="1:11" ht="12" customHeight="1" x14ac:dyDescent="0.2">
      <c r="A255" s="33"/>
      <c r="B255" s="48"/>
      <c r="C255" s="54"/>
      <c r="D255" s="53"/>
      <c r="E255" s="118"/>
      <c r="F255" s="39"/>
    </row>
    <row r="256" spans="1:11" ht="20.100000000000001" customHeight="1" x14ac:dyDescent="0.2">
      <c r="A256" s="33"/>
      <c r="B256" s="140" t="s">
        <v>208</v>
      </c>
      <c r="C256" s="141"/>
      <c r="D256" s="136">
        <f>D254+D246+D242+D238+D232+D228+D222+D218</f>
        <v>67225</v>
      </c>
      <c r="E256" s="136">
        <f>E254+E246+E242+E238+E232+E228+E222+E218</f>
        <v>70475</v>
      </c>
      <c r="F256" s="243">
        <f>F254+F246+F242+F238+F232+F228+F222+F218</f>
        <v>70475</v>
      </c>
      <c r="G256" s="151"/>
    </row>
    <row r="257" spans="1:9" ht="9.9499999999999993" customHeight="1" thickBot="1" x14ac:dyDescent="0.25">
      <c r="A257" s="35"/>
      <c r="B257" s="55"/>
      <c r="C257" s="86"/>
      <c r="D257" s="57"/>
      <c r="E257" s="67"/>
      <c r="F257" s="38"/>
    </row>
    <row r="258" spans="1:9" ht="20.100000000000001" customHeight="1" thickBot="1" x14ac:dyDescent="0.25">
      <c r="B258" s="48"/>
      <c r="C258" s="54"/>
      <c r="D258" s="410"/>
      <c r="E258" s="410"/>
      <c r="F258" s="415"/>
    </row>
    <row r="259" spans="1:9" ht="20.100000000000001" customHeight="1" x14ac:dyDescent="0.2">
      <c r="A259" s="31"/>
      <c r="B259" s="43" t="s">
        <v>147</v>
      </c>
      <c r="C259" s="60"/>
      <c r="D259" s="58"/>
      <c r="E259" s="58"/>
      <c r="F259" s="37"/>
    </row>
    <row r="260" spans="1:9" ht="20.100000000000001" customHeight="1" x14ac:dyDescent="0.2">
      <c r="A260" s="33"/>
      <c r="B260" s="25" t="s">
        <v>465</v>
      </c>
      <c r="C260" s="25" t="s">
        <v>123</v>
      </c>
      <c r="D260" s="26">
        <v>6334</v>
      </c>
      <c r="E260" s="63">
        <v>6334</v>
      </c>
      <c r="F260" s="380">
        <f t="shared" ref="F260:F266" si="3">+E260</f>
        <v>6334</v>
      </c>
    </row>
    <row r="261" spans="1:9" ht="20.100000000000001" customHeight="1" x14ac:dyDescent="0.2">
      <c r="A261" s="33"/>
      <c r="B261" s="25" t="s">
        <v>124</v>
      </c>
      <c r="C261" s="25" t="s">
        <v>125</v>
      </c>
      <c r="D261" s="26">
        <v>1100</v>
      </c>
      <c r="E261" s="63">
        <v>1250</v>
      </c>
      <c r="F261" s="380">
        <f t="shared" si="3"/>
        <v>1250</v>
      </c>
    </row>
    <row r="262" spans="1:9" ht="20.100000000000001" customHeight="1" x14ac:dyDescent="0.2">
      <c r="A262" s="33"/>
      <c r="B262" s="25" t="s">
        <v>126</v>
      </c>
      <c r="C262" s="25" t="s">
        <v>127</v>
      </c>
      <c r="D262" s="26">
        <v>0</v>
      </c>
      <c r="E262" s="63"/>
      <c r="F262" s="432">
        <f t="shared" si="3"/>
        <v>0</v>
      </c>
    </row>
    <row r="263" spans="1:9" ht="20.100000000000001" customHeight="1" x14ac:dyDescent="0.2">
      <c r="A263" s="33"/>
      <c r="B263" s="25" t="s">
        <v>128</v>
      </c>
      <c r="C263" s="25" t="s">
        <v>129</v>
      </c>
      <c r="D263" s="26">
        <v>0</v>
      </c>
      <c r="E263" s="63"/>
      <c r="F263" s="432">
        <f t="shared" si="3"/>
        <v>0</v>
      </c>
    </row>
    <row r="264" spans="1:9" ht="24.75" customHeight="1" x14ac:dyDescent="0.2">
      <c r="A264" s="33"/>
      <c r="B264" s="25" t="s">
        <v>130</v>
      </c>
      <c r="C264" s="25" t="s">
        <v>385</v>
      </c>
      <c r="D264" s="26">
        <v>250</v>
      </c>
      <c r="E264" s="63">
        <v>250</v>
      </c>
      <c r="F264" s="380">
        <f t="shared" si="3"/>
        <v>250</v>
      </c>
    </row>
    <row r="265" spans="1:9" ht="20.100000000000001" customHeight="1" x14ac:dyDescent="0.2">
      <c r="A265" s="33"/>
      <c r="B265" s="25" t="s">
        <v>131</v>
      </c>
      <c r="C265" s="25" t="s">
        <v>132</v>
      </c>
      <c r="D265" s="26">
        <v>48281.26</v>
      </c>
      <c r="E265" s="63">
        <v>61978.93</v>
      </c>
      <c r="F265" s="380">
        <f t="shared" si="3"/>
        <v>61978.93</v>
      </c>
    </row>
    <row r="266" spans="1:9" ht="24.75" customHeight="1" thickBot="1" x14ac:dyDescent="0.25">
      <c r="A266" s="33"/>
      <c r="B266" s="257" t="s">
        <v>133</v>
      </c>
      <c r="C266" s="257" t="s">
        <v>373</v>
      </c>
      <c r="D266" s="345">
        <v>0</v>
      </c>
      <c r="E266" s="342">
        <v>0</v>
      </c>
      <c r="F266" s="460">
        <f t="shared" si="3"/>
        <v>0</v>
      </c>
      <c r="I266" s="193"/>
    </row>
    <row r="267" spans="1:9" ht="20.100000000000001" customHeight="1" x14ac:dyDescent="0.2">
      <c r="A267" s="33"/>
      <c r="B267" s="254"/>
      <c r="C267" s="255" t="s">
        <v>14</v>
      </c>
      <c r="D267" s="256">
        <f>SUM(D260:D266)</f>
        <v>55965.26</v>
      </c>
      <c r="E267" s="256">
        <f>SUM(E260:E266)</f>
        <v>69812.929999999993</v>
      </c>
      <c r="F267" s="401">
        <f>SUM(F260:F266)</f>
        <v>69812.929999999993</v>
      </c>
      <c r="G267" s="30"/>
    </row>
    <row r="268" spans="1:9" ht="12" customHeight="1" x14ac:dyDescent="0.2">
      <c r="A268" s="33"/>
      <c r="B268" s="51"/>
      <c r="C268" s="51"/>
      <c r="D268" s="47"/>
      <c r="E268" s="119"/>
      <c r="F268" s="39"/>
    </row>
    <row r="269" spans="1:9" ht="20.100000000000001" customHeight="1" x14ac:dyDescent="0.2">
      <c r="A269" s="33"/>
      <c r="B269" s="140" t="s">
        <v>209</v>
      </c>
      <c r="C269" s="141"/>
      <c r="D269" s="136">
        <f>SUM(D267)</f>
        <v>55965.26</v>
      </c>
      <c r="E269" s="136">
        <f>SUM(E267)</f>
        <v>69812.929999999993</v>
      </c>
      <c r="F269" s="392">
        <f>SUM(F267)</f>
        <v>69812.929999999993</v>
      </c>
    </row>
    <row r="270" spans="1:9" ht="9.9499999999999993" customHeight="1" thickBot="1" x14ac:dyDescent="0.25">
      <c r="A270" s="35"/>
      <c r="B270" s="55"/>
      <c r="C270" s="86"/>
      <c r="D270" s="57"/>
      <c r="E270" s="67"/>
      <c r="F270" s="38"/>
    </row>
    <row r="271" spans="1:9" ht="20.100000000000001" customHeight="1" thickBot="1" x14ac:dyDescent="0.25">
      <c r="B271" s="48"/>
      <c r="C271" s="54"/>
      <c r="D271" s="53"/>
      <c r="E271" s="65"/>
      <c r="F271" s="4"/>
    </row>
    <row r="272" spans="1:9" ht="20.100000000000001" customHeight="1" x14ac:dyDescent="0.2">
      <c r="A272" s="31"/>
      <c r="B272" s="43" t="s">
        <v>319</v>
      </c>
      <c r="C272" s="87"/>
      <c r="D272" s="59"/>
      <c r="E272" s="146"/>
      <c r="F272" s="37"/>
    </row>
    <row r="273" spans="1:7" ht="20.100000000000001" customHeight="1" x14ac:dyDescent="0.2">
      <c r="A273" s="33"/>
      <c r="B273" s="45" t="s">
        <v>466</v>
      </c>
      <c r="C273" s="90" t="s">
        <v>467</v>
      </c>
      <c r="D273" s="50">
        <v>0</v>
      </c>
      <c r="E273" s="531">
        <v>0</v>
      </c>
      <c r="F273" s="534">
        <f>+E273</f>
        <v>0</v>
      </c>
    </row>
    <row r="274" spans="1:7" ht="15.95" customHeight="1" x14ac:dyDescent="0.2">
      <c r="A274" s="33"/>
      <c r="B274" s="198" t="s">
        <v>320</v>
      </c>
      <c r="C274" s="199" t="s">
        <v>365</v>
      </c>
      <c r="D274" s="180">
        <v>0</v>
      </c>
      <c r="E274" s="180">
        <v>0</v>
      </c>
      <c r="F274" s="432">
        <f>+E274</f>
        <v>0</v>
      </c>
    </row>
    <row r="275" spans="1:7" ht="15.95" customHeight="1" x14ac:dyDescent="0.2">
      <c r="A275" s="33"/>
      <c r="B275" s="198" t="s">
        <v>321</v>
      </c>
      <c r="C275" s="199" t="s">
        <v>366</v>
      </c>
      <c r="D275" s="180">
        <v>0</v>
      </c>
      <c r="E275" s="180">
        <v>0</v>
      </c>
      <c r="F275" s="432">
        <f>+E275</f>
        <v>0</v>
      </c>
    </row>
    <row r="276" spans="1:7" ht="15.95" customHeight="1" x14ac:dyDescent="0.2">
      <c r="A276" s="33"/>
      <c r="B276" s="240"/>
      <c r="C276" s="166" t="s">
        <v>14</v>
      </c>
      <c r="D276" s="461">
        <f>SUM(D274:D275)</f>
        <v>0</v>
      </c>
      <c r="E276" s="461">
        <f>SUM(E273:E275)</f>
        <v>0</v>
      </c>
      <c r="F276" s="462">
        <f>SUM(F273:F275)</f>
        <v>0</v>
      </c>
    </row>
    <row r="277" spans="1:7" ht="9.9499999999999993" customHeight="1" thickBot="1" x14ac:dyDescent="0.25">
      <c r="A277" s="35"/>
      <c r="B277" s="56"/>
      <c r="C277" s="86"/>
      <c r="D277" s="57"/>
      <c r="E277" s="67"/>
      <c r="F277" s="38"/>
    </row>
    <row r="278" spans="1:7" ht="20.100000000000001" customHeight="1" thickBot="1" x14ac:dyDescent="0.25">
      <c r="B278" s="48"/>
      <c r="C278" s="54"/>
      <c r="D278" s="47"/>
      <c r="E278" s="47"/>
      <c r="F278" s="4"/>
    </row>
    <row r="279" spans="1:7" ht="20.100000000000001" customHeight="1" thickBot="1" x14ac:dyDescent="0.25">
      <c r="B279" s="258" t="s">
        <v>303</v>
      </c>
      <c r="C279" s="259"/>
      <c r="D279" s="249">
        <f>+D276+D269+D256</f>
        <v>123190.26000000001</v>
      </c>
      <c r="E279" s="249">
        <f>+E276+E269+E256</f>
        <v>140287.93</v>
      </c>
      <c r="F279" s="402">
        <f>+F276+F269+F256</f>
        <v>140287.93</v>
      </c>
      <c r="G279" s="151"/>
    </row>
    <row r="280" spans="1:7" ht="20.100000000000001" customHeight="1" thickBot="1" x14ac:dyDescent="0.25">
      <c r="B280" s="48"/>
      <c r="C280" s="54"/>
      <c r="D280" s="412"/>
      <c r="E280" s="416"/>
      <c r="F280" s="415"/>
    </row>
    <row r="281" spans="1:7" ht="20.100000000000001" customHeight="1" x14ac:dyDescent="0.2">
      <c r="A281" s="31"/>
      <c r="B281" s="43" t="s">
        <v>75</v>
      </c>
      <c r="C281" s="87"/>
      <c r="D281" s="59"/>
      <c r="E281" s="59"/>
      <c r="F281" s="37"/>
    </row>
    <row r="282" spans="1:7" x14ac:dyDescent="0.2">
      <c r="A282" s="33"/>
      <c r="B282" s="45" t="s">
        <v>327</v>
      </c>
      <c r="C282" s="85" t="s">
        <v>298</v>
      </c>
      <c r="D282" s="26">
        <v>10000</v>
      </c>
      <c r="E282" s="26">
        <v>10000</v>
      </c>
      <c r="F282" s="380">
        <f>+E282</f>
        <v>10000</v>
      </c>
      <c r="G282" s="320"/>
    </row>
    <row r="283" spans="1:7" ht="20.100000000000001" customHeight="1" x14ac:dyDescent="0.2">
      <c r="A283" s="33"/>
      <c r="B283" s="45"/>
      <c r="C283" s="49" t="s">
        <v>14</v>
      </c>
      <c r="D283" s="50">
        <f>SUM(D282)</f>
        <v>10000</v>
      </c>
      <c r="E283" s="50">
        <f>SUM(E282)</f>
        <v>10000</v>
      </c>
      <c r="F283" s="243">
        <f>SUM(F282)</f>
        <v>10000</v>
      </c>
    </row>
    <row r="284" spans="1:7" ht="20.100000000000001" customHeight="1" thickBot="1" x14ac:dyDescent="0.25">
      <c r="A284" s="35"/>
      <c r="B284" s="56"/>
      <c r="C284" s="86"/>
      <c r="D284" s="57"/>
      <c r="E284" s="67"/>
      <c r="F284" s="383"/>
    </row>
    <row r="285" spans="1:7" ht="20.100000000000001" customHeight="1" thickBot="1" x14ac:dyDescent="0.25">
      <c r="B285" s="41"/>
      <c r="C285" s="54"/>
      <c r="D285" s="53"/>
      <c r="E285" s="65"/>
      <c r="F285" s="151"/>
    </row>
    <row r="286" spans="1:7" ht="20.100000000000001" customHeight="1" thickBot="1" x14ac:dyDescent="0.25">
      <c r="B286" s="258" t="s">
        <v>256</v>
      </c>
      <c r="C286" s="259"/>
      <c r="D286" s="249">
        <f>SUM(D279+D283)</f>
        <v>133190.26</v>
      </c>
      <c r="E286" s="249">
        <f>SUM(E279+E283)</f>
        <v>150287.93</v>
      </c>
      <c r="F286" s="384">
        <f>SUM(F279+F283)</f>
        <v>150287.93</v>
      </c>
      <c r="G286" s="378"/>
    </row>
    <row r="287" spans="1:7" ht="20.100000000000001" customHeight="1" thickBot="1" x14ac:dyDescent="0.25">
      <c r="B287" s="53"/>
      <c r="C287" s="76"/>
      <c r="D287" s="53"/>
      <c r="E287" s="65"/>
      <c r="F287" s="4"/>
      <c r="G287" s="151"/>
    </row>
    <row r="288" spans="1:7" ht="9.75" customHeight="1" x14ac:dyDescent="0.2">
      <c r="A288" s="31"/>
      <c r="B288" s="58"/>
      <c r="C288" s="81"/>
      <c r="D288" s="59"/>
      <c r="E288" s="59"/>
      <c r="F288" s="37"/>
    </row>
    <row r="289" spans="1:11" ht="43.5" customHeight="1" x14ac:dyDescent="0.25">
      <c r="A289" s="33"/>
      <c r="B289" s="50" t="s">
        <v>149</v>
      </c>
      <c r="C289" s="181" t="s">
        <v>348</v>
      </c>
      <c r="D289" s="191">
        <v>10.88</v>
      </c>
      <c r="E289" s="343">
        <v>10.22533</v>
      </c>
      <c r="F289" s="382">
        <f>+E289</f>
        <v>10.22533</v>
      </c>
      <c r="G289" s="347"/>
      <c r="H289" s="336"/>
      <c r="J289" s="135"/>
    </row>
    <row r="290" spans="1:11" ht="9.9499999999999993" customHeight="1" thickBot="1" x14ac:dyDescent="0.25">
      <c r="A290" s="35"/>
      <c r="B290" s="57"/>
      <c r="C290" s="80"/>
      <c r="D290" s="57"/>
      <c r="E290" s="67"/>
      <c r="F290" s="38"/>
    </row>
    <row r="291" spans="1:11" ht="20.100000000000001" customHeight="1" thickBot="1" x14ac:dyDescent="0.25">
      <c r="A291" s="31"/>
      <c r="B291" s="59"/>
      <c r="C291" s="81"/>
      <c r="D291" s="59"/>
      <c r="E291" s="58"/>
      <c r="F291" s="238"/>
      <c r="G291" s="560" t="s">
        <v>456</v>
      </c>
      <c r="H291" s="561"/>
      <c r="I291" s="203"/>
    </row>
    <row r="292" spans="1:11" ht="20.100000000000001" customHeight="1" thickBot="1" x14ac:dyDescent="0.25">
      <c r="A292" s="31"/>
      <c r="B292" s="59" t="s">
        <v>96</v>
      </c>
      <c r="C292" s="58"/>
      <c r="D292" s="58"/>
      <c r="E292" s="465" t="s">
        <v>458</v>
      </c>
      <c r="F292" s="238"/>
      <c r="G292" s="558">
        <v>12037760</v>
      </c>
      <c r="H292" s="559"/>
      <c r="I292" s="450">
        <f>+G292</f>
        <v>12037760</v>
      </c>
      <c r="K292" s="193"/>
    </row>
    <row r="293" spans="1:11" ht="20.100000000000001" customHeight="1" thickBot="1" x14ac:dyDescent="0.25">
      <c r="A293" s="33"/>
      <c r="B293" s="69" t="s">
        <v>97</v>
      </c>
      <c r="C293" s="69" t="s">
        <v>98</v>
      </c>
      <c r="D293" s="61">
        <v>118865.74</v>
      </c>
      <c r="E293" s="464">
        <f>+G293/1000</f>
        <v>123090.06846079999</v>
      </c>
      <c r="F293" s="466">
        <f>+E293</f>
        <v>123090.06846079999</v>
      </c>
      <c r="G293" s="558">
        <f>+G292*F289</f>
        <v>123090068.46079999</v>
      </c>
      <c r="H293" s="559"/>
      <c r="I293" s="203"/>
      <c r="K293" s="30"/>
    </row>
    <row r="294" spans="1:11" ht="20.100000000000001" customHeight="1" x14ac:dyDescent="0.2">
      <c r="A294" s="33"/>
      <c r="B294" s="139" t="s">
        <v>148</v>
      </c>
      <c r="C294" s="167"/>
      <c r="D294" s="144">
        <f>SUM(D293)</f>
        <v>118865.74</v>
      </c>
      <c r="E294" s="468">
        <f>SUM(E293)</f>
        <v>123090.06846079999</v>
      </c>
      <c r="F294" s="385">
        <f>SUM(F293)</f>
        <v>123090.06846079999</v>
      </c>
      <c r="G294" s="562"/>
      <c r="H294" s="562"/>
      <c r="I294" s="206"/>
    </row>
    <row r="295" spans="1:11" ht="18.600000000000001" customHeight="1" thickBot="1" x14ac:dyDescent="0.3">
      <c r="A295" s="35"/>
      <c r="B295" s="57"/>
      <c r="C295" s="80"/>
      <c r="D295" s="57"/>
      <c r="E295" s="67"/>
      <c r="F295" s="38"/>
      <c r="G295" s="449"/>
      <c r="H295" s="320"/>
    </row>
    <row r="296" spans="1:11" ht="20.100000000000001" customHeight="1" x14ac:dyDescent="0.25">
      <c r="B296" s="47"/>
      <c r="C296" s="47"/>
      <c r="D296" s="47"/>
      <c r="E296" s="68"/>
      <c r="F296" s="151"/>
      <c r="G296" s="350"/>
    </row>
    <row r="297" spans="1:11" ht="15" x14ac:dyDescent="0.25">
      <c r="A297" s="236"/>
      <c r="B297" s="136" t="s">
        <v>255</v>
      </c>
      <c r="C297" s="137"/>
      <c r="D297" s="458">
        <f>SUM(D286+D294)</f>
        <v>252056</v>
      </c>
      <c r="E297" s="453">
        <f>SUM(E286+E294)</f>
        <v>273377.99846079998</v>
      </c>
      <c r="F297" s="453">
        <f>SUM(F286+F294)</f>
        <v>273377.99846079998</v>
      </c>
      <c r="G297" s="386"/>
    </row>
    <row r="298" spans="1:11" ht="15" customHeight="1" x14ac:dyDescent="0.25">
      <c r="A298" s="236"/>
      <c r="B298" s="24"/>
      <c r="C298" s="24"/>
      <c r="D298" s="451">
        <f>D297-D211</f>
        <v>0</v>
      </c>
      <c r="E298" s="452">
        <f>+E297-E211</f>
        <v>-1.5392000204883516E-3</v>
      </c>
      <c r="F298" s="454">
        <f>+F297-F211</f>
        <v>-1.5392000204883516E-3</v>
      </c>
      <c r="G298" s="349" t="s">
        <v>457</v>
      </c>
    </row>
    <row r="299" spans="1:11" ht="16.7" customHeight="1" x14ac:dyDescent="0.25">
      <c r="A299" s="236"/>
      <c r="B299" s="24"/>
      <c r="C299" s="24"/>
      <c r="D299" s="455"/>
      <c r="E299" s="456"/>
      <c r="F299" s="457"/>
      <c r="G299" s="334"/>
    </row>
    <row r="300" spans="1:11" x14ac:dyDescent="0.2">
      <c r="E300" s="344"/>
      <c r="F300" s="151"/>
      <c r="G300" s="315"/>
    </row>
    <row r="301" spans="1:11" ht="12.75" x14ac:dyDescent="0.2">
      <c r="D301" s="346"/>
      <c r="E301" s="346"/>
      <c r="F301" s="346"/>
      <c r="G301" s="388"/>
      <c r="H301" s="335"/>
    </row>
    <row r="302" spans="1:11" x14ac:dyDescent="0.2">
      <c r="E302" s="344"/>
      <c r="F302" s="260"/>
      <c r="G302" s="314"/>
    </row>
    <row r="303" spans="1:11" x14ac:dyDescent="0.2">
      <c r="E303" s="344"/>
      <c r="G303" s="387"/>
    </row>
    <row r="304" spans="1:11" x14ac:dyDescent="0.2">
      <c r="E304" s="344"/>
    </row>
  </sheetData>
  <mergeCells count="19">
    <mergeCell ref="B110:C110"/>
    <mergeCell ref="B92:C92"/>
    <mergeCell ref="B70:C70"/>
    <mergeCell ref="B66:C66"/>
    <mergeCell ref="G293:H293"/>
    <mergeCell ref="G291:H291"/>
    <mergeCell ref="G294:H294"/>
    <mergeCell ref="A4:F4"/>
    <mergeCell ref="A213:F213"/>
    <mergeCell ref="G292:H292"/>
    <mergeCell ref="B150:E150"/>
    <mergeCell ref="B29:C29"/>
    <mergeCell ref="B143:C143"/>
    <mergeCell ref="B136:C136"/>
    <mergeCell ref="B129:C129"/>
    <mergeCell ref="B125:C125"/>
    <mergeCell ref="B121:C121"/>
    <mergeCell ref="B62:C62"/>
    <mergeCell ref="B49:C49"/>
  </mergeCells>
  <phoneticPr fontId="0" type="noConversion"/>
  <printOptions horizontalCentered="1"/>
  <pageMargins left="0.7" right="0.7" top="0" bottom="0" header="0.3" footer="0.3"/>
  <pageSetup scale="98" fitToHeight="0" orientation="portrait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  <pageSetUpPr fitToPage="1"/>
  </sheetPr>
  <dimension ref="A1:I126"/>
  <sheetViews>
    <sheetView zoomScaleNormal="100" zoomScaleSheetLayoutView="75" workbookViewId="0">
      <pane ySplit="3" topLeftCell="A87" activePane="bottomLeft" state="frozen"/>
      <selection pane="bottomLeft" activeCell="H69" sqref="H69"/>
    </sheetView>
  </sheetViews>
  <sheetFormatPr defaultColWidth="9.140625" defaultRowHeight="12.75" x14ac:dyDescent="0.2"/>
  <cols>
    <col min="1" max="1" width="2.5703125" style="3" customWidth="1"/>
    <col min="2" max="2" width="11.5703125" style="3" customWidth="1"/>
    <col min="3" max="3" width="31.85546875" style="3" customWidth="1"/>
    <col min="4" max="5" width="14.5703125" style="3" customWidth="1"/>
    <col min="6" max="6" width="16.140625" style="3" customWidth="1"/>
    <col min="7" max="7" width="15.5703125" style="3" customWidth="1"/>
    <col min="8" max="8" width="11.140625" style="3" customWidth="1"/>
    <col min="9" max="16384" width="9.140625" style="3"/>
  </cols>
  <sheetData>
    <row r="1" spans="1:7" ht="15.75" x14ac:dyDescent="0.25">
      <c r="A1" s="88"/>
      <c r="B1" s="253" t="str">
        <f>+'GF 2023-2024'!B1</f>
        <v xml:space="preserve">2023-2024 Budget </v>
      </c>
      <c r="C1" s="60"/>
      <c r="D1" s="340"/>
      <c r="E1" s="358" t="str">
        <f>+'GF 2023-2024'!E1</f>
        <v>Budget</v>
      </c>
      <c r="F1" s="353" t="str">
        <f>+'GF 2023-2024'!F1</f>
        <v xml:space="preserve">Final </v>
      </c>
      <c r="G1" s="5"/>
    </row>
    <row r="2" spans="1:7" ht="15.75" x14ac:dyDescent="0.25">
      <c r="A2" s="89"/>
      <c r="B2" s="40" t="s">
        <v>288</v>
      </c>
      <c r="C2" s="41"/>
      <c r="D2" s="341" t="str">
        <f>+'GF 2023-2024'!D2</f>
        <v>Budget</v>
      </c>
      <c r="E2" s="359" t="str">
        <f>+'GF 2023-2024'!E2</f>
        <v>Officer</v>
      </c>
      <c r="F2" s="354" t="s">
        <v>6</v>
      </c>
      <c r="G2" s="5"/>
    </row>
    <row r="3" spans="1:7" ht="15.75" thickBot="1" x14ac:dyDescent="0.3">
      <c r="A3" s="94"/>
      <c r="B3" s="360"/>
      <c r="C3" s="56"/>
      <c r="D3" s="361" t="s">
        <v>461</v>
      </c>
      <c r="E3" s="362" t="s">
        <v>473</v>
      </c>
      <c r="F3" s="363" t="s">
        <v>473</v>
      </c>
      <c r="G3" s="5"/>
    </row>
    <row r="4" spans="1:7" ht="30" customHeight="1" thickBot="1" x14ac:dyDescent="0.25">
      <c r="A4" s="578" t="s">
        <v>300</v>
      </c>
      <c r="B4" s="579"/>
      <c r="C4" s="579"/>
      <c r="D4" s="579"/>
      <c r="E4" s="579"/>
      <c r="F4" s="580"/>
    </row>
    <row r="5" spans="1:7" ht="9.9499999999999993" customHeight="1" thickBot="1" x14ac:dyDescent="0.25">
      <c r="A5" s="89"/>
      <c r="B5" s="42"/>
      <c r="C5" s="41"/>
      <c r="D5" s="41"/>
      <c r="E5" s="41"/>
      <c r="F5" s="34"/>
    </row>
    <row r="6" spans="1:7" ht="20.100000000000001" customHeight="1" x14ac:dyDescent="0.2">
      <c r="A6" s="88"/>
      <c r="B6" s="585" t="s">
        <v>269</v>
      </c>
      <c r="C6" s="573"/>
      <c r="D6" s="60"/>
      <c r="E6" s="60"/>
      <c r="F6" s="32"/>
    </row>
    <row r="7" spans="1:7" ht="20.100000000000001" customHeight="1" x14ac:dyDescent="0.2">
      <c r="A7" s="89"/>
      <c r="B7" s="90" t="s">
        <v>210</v>
      </c>
      <c r="C7" s="45" t="s">
        <v>272</v>
      </c>
      <c r="D7" s="133">
        <v>2000</v>
      </c>
      <c r="E7" s="122">
        <v>2000</v>
      </c>
      <c r="F7" s="380">
        <f>+E7</f>
        <v>2000</v>
      </c>
    </row>
    <row r="8" spans="1:7" ht="20.100000000000001" customHeight="1" x14ac:dyDescent="0.25">
      <c r="A8" s="89"/>
      <c r="B8" s="22"/>
      <c r="C8" s="49" t="s">
        <v>14</v>
      </c>
      <c r="D8" s="200">
        <f>SUM(D7)</f>
        <v>2000</v>
      </c>
      <c r="E8" s="115">
        <f>SUM(E7)</f>
        <v>2000</v>
      </c>
      <c r="F8" s="391">
        <f>+F7</f>
        <v>2000</v>
      </c>
      <c r="G8" s="7"/>
    </row>
    <row r="9" spans="1:7" ht="9.9499999999999993" customHeight="1" x14ac:dyDescent="0.2">
      <c r="A9" s="89"/>
      <c r="B9" s="153"/>
      <c r="C9" s="41"/>
      <c r="D9" s="121"/>
      <c r="E9" s="121"/>
      <c r="F9" s="34"/>
    </row>
    <row r="10" spans="1:7" ht="20.100000000000001" customHeight="1" x14ac:dyDescent="0.2">
      <c r="A10" s="89"/>
      <c r="B10" s="48" t="s">
        <v>26</v>
      </c>
      <c r="C10" s="41"/>
      <c r="D10" s="121"/>
      <c r="E10" s="121"/>
      <c r="F10" s="34"/>
    </row>
    <row r="11" spans="1:7" ht="20.100000000000001" customHeight="1" x14ac:dyDescent="0.2">
      <c r="A11" s="89"/>
      <c r="B11" s="25" t="s">
        <v>64</v>
      </c>
      <c r="C11" s="25" t="s">
        <v>283</v>
      </c>
      <c r="D11" s="26">
        <v>6500</v>
      </c>
      <c r="E11" s="26">
        <v>9000</v>
      </c>
      <c r="F11" s="380">
        <f>+E11</f>
        <v>9000</v>
      </c>
    </row>
    <row r="12" spans="1:7" ht="20.100000000000001" customHeight="1" x14ac:dyDescent="0.25">
      <c r="A12" s="89"/>
      <c r="B12" s="25"/>
      <c r="C12" s="49" t="s">
        <v>14</v>
      </c>
      <c r="D12" s="72">
        <f>SUM(D11)</f>
        <v>6500</v>
      </c>
      <c r="E12" s="72">
        <f>SUM(E11)</f>
        <v>9000</v>
      </c>
      <c r="F12" s="485">
        <f>+F11</f>
        <v>9000</v>
      </c>
      <c r="G12" s="8"/>
    </row>
    <row r="13" spans="1:7" ht="9.9499999999999993" customHeight="1" x14ac:dyDescent="0.2">
      <c r="A13" s="89"/>
      <c r="B13" s="51"/>
      <c r="C13" s="54"/>
      <c r="D13" s="119"/>
      <c r="E13" s="119"/>
      <c r="F13" s="34"/>
    </row>
    <row r="14" spans="1:7" ht="20.100000000000001" customHeight="1" x14ac:dyDescent="0.2">
      <c r="A14" s="89"/>
      <c r="B14" s="589" t="s">
        <v>437</v>
      </c>
      <c r="C14" s="589"/>
      <c r="D14" s="119"/>
      <c r="E14" s="119"/>
      <c r="F14" s="34"/>
    </row>
    <row r="15" spans="1:7" ht="28.5" x14ac:dyDescent="0.2">
      <c r="A15" s="89"/>
      <c r="B15" s="25" t="s">
        <v>172</v>
      </c>
      <c r="C15" s="25" t="s">
        <v>273</v>
      </c>
      <c r="D15" s="122">
        <v>2500</v>
      </c>
      <c r="E15" s="122">
        <v>2500</v>
      </c>
      <c r="F15" s="380">
        <f>+E15</f>
        <v>2500</v>
      </c>
    </row>
    <row r="16" spans="1:7" ht="14.25" x14ac:dyDescent="0.2">
      <c r="A16" s="89"/>
      <c r="B16" s="25" t="s">
        <v>412</v>
      </c>
      <c r="C16" s="25" t="s">
        <v>432</v>
      </c>
      <c r="D16" s="523">
        <v>3362.2</v>
      </c>
      <c r="E16" s="122">
        <v>3827.2</v>
      </c>
      <c r="F16" s="380">
        <f>+E16</f>
        <v>3827.2</v>
      </c>
    </row>
    <row r="17" spans="1:7" ht="20.100000000000001" customHeight="1" x14ac:dyDescent="0.2">
      <c r="A17" s="89"/>
      <c r="B17" s="25"/>
      <c r="C17" s="49" t="s">
        <v>14</v>
      </c>
      <c r="D17" s="163">
        <f>SUM(D15:D16)</f>
        <v>5862.2</v>
      </c>
      <c r="E17" s="163">
        <f>SUM(E15:E16)</f>
        <v>6327.2</v>
      </c>
      <c r="F17" s="252">
        <f>SUM(F15:F16)</f>
        <v>6327.2</v>
      </c>
    </row>
    <row r="18" spans="1:7" ht="20.100000000000001" hidden="1" customHeight="1" x14ac:dyDescent="0.2">
      <c r="A18" s="89"/>
      <c r="B18" s="51"/>
      <c r="C18" s="54"/>
      <c r="D18" s="275"/>
      <c r="E18" s="275"/>
      <c r="F18" s="276"/>
    </row>
    <row r="19" spans="1:7" ht="20.100000000000001" hidden="1" customHeight="1" x14ac:dyDescent="0.2">
      <c r="A19" s="89"/>
      <c r="B19" s="584" t="s">
        <v>411</v>
      </c>
      <c r="C19" s="584"/>
      <c r="D19" s="275"/>
      <c r="E19" s="275"/>
      <c r="F19" s="276"/>
    </row>
    <row r="20" spans="1:7" ht="20.100000000000001" hidden="1" customHeight="1" x14ac:dyDescent="0.2">
      <c r="A20" s="89"/>
      <c r="B20" s="25" t="s">
        <v>412</v>
      </c>
      <c r="C20" s="22" t="s">
        <v>413</v>
      </c>
      <c r="D20" s="277">
        <v>0</v>
      </c>
      <c r="E20" s="277">
        <v>0</v>
      </c>
      <c r="F20" s="278">
        <f>+E20</f>
        <v>0</v>
      </c>
    </row>
    <row r="21" spans="1:7" ht="20.100000000000001" hidden="1" customHeight="1" x14ac:dyDescent="0.2">
      <c r="A21" s="89"/>
      <c r="B21" s="25"/>
      <c r="C21" s="49" t="str">
        <f>+C17</f>
        <v>Total</v>
      </c>
      <c r="D21" s="163">
        <v>0</v>
      </c>
      <c r="E21" s="163">
        <f>+E20</f>
        <v>0</v>
      </c>
      <c r="F21" s="252">
        <f>+F20</f>
        <v>0</v>
      </c>
    </row>
    <row r="22" spans="1:7" ht="14.1" customHeight="1" x14ac:dyDescent="0.2">
      <c r="A22" s="89"/>
      <c r="B22" s="41"/>
      <c r="C22" s="54"/>
      <c r="D22" s="123"/>
      <c r="E22" s="123"/>
      <c r="F22" s="389"/>
    </row>
    <row r="23" spans="1:7" ht="20.100000000000001" customHeight="1" x14ac:dyDescent="0.2">
      <c r="A23" s="89"/>
      <c r="B23" s="109" t="s">
        <v>222</v>
      </c>
      <c r="C23" s="92"/>
      <c r="D23" s="93">
        <f>D17+D12+D8</f>
        <v>14362.2</v>
      </c>
      <c r="E23" s="93">
        <f>E17+E12+E8</f>
        <v>17327.2</v>
      </c>
      <c r="F23" s="242">
        <f>F17+F12+F8</f>
        <v>17327.2</v>
      </c>
    </row>
    <row r="24" spans="1:7" ht="15" customHeight="1" thickBot="1" x14ac:dyDescent="0.25">
      <c r="A24" s="94"/>
      <c r="B24" s="56"/>
      <c r="C24" s="56"/>
      <c r="D24" s="77"/>
      <c r="E24" s="77"/>
      <c r="F24" s="36"/>
    </row>
    <row r="25" spans="1:7" ht="9.9499999999999993" customHeight="1" thickBot="1" x14ac:dyDescent="0.25">
      <c r="A25" s="15"/>
      <c r="B25" s="41"/>
      <c r="C25" s="41"/>
      <c r="D25" s="47"/>
      <c r="E25" s="47"/>
    </row>
    <row r="26" spans="1:7" ht="20.100000000000001" customHeight="1" x14ac:dyDescent="0.2">
      <c r="A26" s="88"/>
      <c r="B26" s="43" t="s">
        <v>192</v>
      </c>
      <c r="C26" s="60"/>
      <c r="D26" s="58"/>
      <c r="E26" s="58"/>
      <c r="F26" s="32"/>
    </row>
    <row r="27" spans="1:7" ht="30" customHeight="1" x14ac:dyDescent="0.2">
      <c r="A27" s="89"/>
      <c r="B27" s="25" t="s">
        <v>65</v>
      </c>
      <c r="C27" s="25" t="s">
        <v>464</v>
      </c>
      <c r="D27" s="122">
        <v>5000</v>
      </c>
      <c r="E27" s="122">
        <v>5000</v>
      </c>
      <c r="F27" s="380">
        <f>+E27</f>
        <v>5000</v>
      </c>
    </row>
    <row r="28" spans="1:7" ht="30" customHeight="1" x14ac:dyDescent="0.2">
      <c r="A28" s="89"/>
      <c r="B28" s="25" t="s">
        <v>164</v>
      </c>
      <c r="C28" s="25" t="s">
        <v>442</v>
      </c>
      <c r="D28" s="122">
        <v>500</v>
      </c>
      <c r="E28" s="122">
        <v>500</v>
      </c>
      <c r="F28" s="380">
        <f>+E28</f>
        <v>500</v>
      </c>
    </row>
    <row r="29" spans="1:7" ht="30" customHeight="1" x14ac:dyDescent="0.2">
      <c r="A29" s="322"/>
      <c r="B29" s="25" t="s">
        <v>165</v>
      </c>
      <c r="C29" s="25" t="s">
        <v>444</v>
      </c>
      <c r="D29" s="133">
        <v>0</v>
      </c>
      <c r="E29" s="133">
        <v>0</v>
      </c>
      <c r="F29" s="432">
        <f>+E29</f>
        <v>0</v>
      </c>
      <c r="G29" s="318"/>
    </row>
    <row r="30" spans="1:7" ht="30" customHeight="1" x14ac:dyDescent="0.2">
      <c r="A30" s="89"/>
      <c r="B30" s="25" t="s">
        <v>328</v>
      </c>
      <c r="C30" s="25" t="s">
        <v>480</v>
      </c>
      <c r="D30" s="122">
        <v>10000</v>
      </c>
      <c r="E30" s="122">
        <v>13000</v>
      </c>
      <c r="F30" s="380">
        <f>+E30</f>
        <v>13000</v>
      </c>
      <c r="G30" s="151"/>
    </row>
    <row r="31" spans="1:7" ht="33" customHeight="1" x14ac:dyDescent="0.2">
      <c r="A31" s="89"/>
      <c r="B31" s="25" t="s">
        <v>329</v>
      </c>
      <c r="C31" s="25" t="s">
        <v>481</v>
      </c>
      <c r="D31" s="122">
        <v>6200</v>
      </c>
      <c r="E31" s="122">
        <v>6200</v>
      </c>
      <c r="F31" s="380">
        <f>+E31</f>
        <v>6200</v>
      </c>
    </row>
    <row r="32" spans="1:7" ht="20.100000000000001" customHeight="1" x14ac:dyDescent="0.2">
      <c r="A32" s="89"/>
      <c r="B32" s="45"/>
      <c r="C32" s="46" t="s">
        <v>14</v>
      </c>
      <c r="D32" s="117">
        <f>SUM(D27:D31)</f>
        <v>21700</v>
      </c>
      <c r="E32" s="116">
        <f>SUM(E27:E31)</f>
        <v>24700</v>
      </c>
      <c r="F32" s="243">
        <f>SUM(F27:F31)</f>
        <v>24700</v>
      </c>
    </row>
    <row r="33" spans="1:7" ht="9.9499999999999993" customHeight="1" x14ac:dyDescent="0.2">
      <c r="A33" s="89"/>
      <c r="B33" s="41"/>
      <c r="C33" s="41"/>
      <c r="D33" s="121"/>
      <c r="E33" s="121"/>
      <c r="F33" s="34"/>
    </row>
    <row r="34" spans="1:7" ht="20.100000000000001" customHeight="1" x14ac:dyDescent="0.2">
      <c r="A34" s="89"/>
      <c r="B34" s="48" t="s">
        <v>76</v>
      </c>
      <c r="C34" s="41"/>
      <c r="D34" s="121"/>
      <c r="E34" s="121"/>
      <c r="F34" s="34"/>
    </row>
    <row r="35" spans="1:7" ht="20.100000000000001" customHeight="1" x14ac:dyDescent="0.2">
      <c r="A35" s="89"/>
      <c r="B35" s="25" t="s">
        <v>66</v>
      </c>
      <c r="C35" s="25" t="s">
        <v>271</v>
      </c>
      <c r="D35" s="125">
        <v>2000</v>
      </c>
      <c r="E35" s="125">
        <v>2000</v>
      </c>
      <c r="F35" s="380">
        <f t="shared" ref="F35:F41" si="0">+E35</f>
        <v>2000</v>
      </c>
    </row>
    <row r="36" spans="1:7" ht="20.100000000000001" customHeight="1" x14ac:dyDescent="0.2">
      <c r="A36" s="89"/>
      <c r="B36" s="25" t="s">
        <v>67</v>
      </c>
      <c r="C36" s="25" t="s">
        <v>338</v>
      </c>
      <c r="D36" s="122">
        <v>15000</v>
      </c>
      <c r="E36" s="122">
        <v>12000</v>
      </c>
      <c r="F36" s="380">
        <f t="shared" si="0"/>
        <v>12000</v>
      </c>
    </row>
    <row r="37" spans="1:7" ht="20.100000000000001" customHeight="1" x14ac:dyDescent="0.2">
      <c r="A37" s="89"/>
      <c r="B37" s="25" t="s">
        <v>166</v>
      </c>
      <c r="C37" s="25" t="s">
        <v>167</v>
      </c>
      <c r="D37" s="122">
        <v>7300</v>
      </c>
      <c r="E37" s="122">
        <v>5000</v>
      </c>
      <c r="F37" s="380">
        <f t="shared" si="0"/>
        <v>5000</v>
      </c>
    </row>
    <row r="38" spans="1:7" ht="20.100000000000001" customHeight="1" x14ac:dyDescent="0.2">
      <c r="A38" s="89"/>
      <c r="B38" s="182" t="s">
        <v>168</v>
      </c>
      <c r="C38" s="182" t="s">
        <v>407</v>
      </c>
      <c r="D38" s="183">
        <v>0</v>
      </c>
      <c r="E38" s="183"/>
      <c r="F38" s="393">
        <f t="shared" si="0"/>
        <v>0</v>
      </c>
    </row>
    <row r="39" spans="1:7" ht="33.75" customHeight="1" x14ac:dyDescent="0.2">
      <c r="A39" s="89"/>
      <c r="B39" s="25" t="s">
        <v>169</v>
      </c>
      <c r="C39" s="25" t="s">
        <v>408</v>
      </c>
      <c r="D39" s="122">
        <v>8000</v>
      </c>
      <c r="E39" s="122">
        <v>8000</v>
      </c>
      <c r="F39" s="380">
        <f t="shared" si="0"/>
        <v>8000</v>
      </c>
    </row>
    <row r="40" spans="1:7" ht="20.100000000000001" customHeight="1" x14ac:dyDescent="0.2">
      <c r="A40" s="89"/>
      <c r="B40" s="230" t="s">
        <v>170</v>
      </c>
      <c r="C40" s="230" t="s">
        <v>370</v>
      </c>
      <c r="D40" s="188">
        <v>350</v>
      </c>
      <c r="E40" s="188">
        <v>350</v>
      </c>
      <c r="F40" s="380">
        <f t="shared" si="0"/>
        <v>350</v>
      </c>
    </row>
    <row r="41" spans="1:7" ht="28.5" customHeight="1" x14ac:dyDescent="0.2">
      <c r="A41" s="89"/>
      <c r="B41" s="25" t="s">
        <v>351</v>
      </c>
      <c r="C41" s="25" t="s">
        <v>406</v>
      </c>
      <c r="D41" s="122">
        <v>500</v>
      </c>
      <c r="E41" s="122">
        <v>500</v>
      </c>
      <c r="F41" s="380">
        <f t="shared" si="0"/>
        <v>500</v>
      </c>
    </row>
    <row r="42" spans="1:7" ht="20.100000000000001" customHeight="1" x14ac:dyDescent="0.2">
      <c r="A42" s="89"/>
      <c r="B42" s="45"/>
      <c r="C42" s="49" t="s">
        <v>14</v>
      </c>
      <c r="D42" s="116">
        <f>SUM(D35:D41)</f>
        <v>33150</v>
      </c>
      <c r="E42" s="116">
        <f>SUM(E35:E41)</f>
        <v>27850</v>
      </c>
      <c r="F42" s="243">
        <f>SUM(F35:F41)</f>
        <v>27850</v>
      </c>
    </row>
    <row r="43" spans="1:7" ht="14.1" customHeight="1" x14ac:dyDescent="0.2">
      <c r="A43" s="89"/>
      <c r="B43" s="51"/>
      <c r="C43" s="95"/>
      <c r="D43" s="123"/>
      <c r="E43" s="123"/>
      <c r="F43" s="34"/>
    </row>
    <row r="44" spans="1:7" ht="20.100000000000001" customHeight="1" x14ac:dyDescent="0.2">
      <c r="A44" s="89"/>
      <c r="B44" s="109" t="s">
        <v>223</v>
      </c>
      <c r="C44" s="92"/>
      <c r="D44" s="126">
        <f>D42+D32</f>
        <v>54850</v>
      </c>
      <c r="E44" s="126">
        <f>E42+E32</f>
        <v>52550</v>
      </c>
      <c r="F44" s="243">
        <f>F42+F32</f>
        <v>52550</v>
      </c>
      <c r="G44" s="151"/>
    </row>
    <row r="45" spans="1:7" ht="15" customHeight="1" thickBot="1" x14ac:dyDescent="0.25">
      <c r="A45" s="94"/>
      <c r="B45" s="55"/>
      <c r="C45" s="56"/>
      <c r="D45" s="67"/>
      <c r="E45" s="67"/>
      <c r="F45" s="36"/>
    </row>
    <row r="46" spans="1:7" ht="15" customHeight="1" thickBot="1" x14ac:dyDescent="0.25">
      <c r="A46" s="15"/>
      <c r="B46" s="41"/>
      <c r="C46" s="41"/>
      <c r="D46" s="47"/>
      <c r="E46" s="47"/>
    </row>
    <row r="47" spans="1:7" ht="20.100000000000001" customHeight="1" x14ac:dyDescent="0.2">
      <c r="A47" s="88"/>
      <c r="B47" s="43" t="s">
        <v>77</v>
      </c>
      <c r="C47" s="60"/>
      <c r="D47" s="58"/>
      <c r="E47" s="58"/>
      <c r="F47" s="32"/>
    </row>
    <row r="48" spans="1:7" ht="30" customHeight="1" x14ac:dyDescent="0.2">
      <c r="A48" s="89"/>
      <c r="B48" s="25" t="s">
        <v>68</v>
      </c>
      <c r="C48" s="25" t="s">
        <v>386</v>
      </c>
      <c r="D48" s="125">
        <v>1865</v>
      </c>
      <c r="E48" s="125">
        <v>1600</v>
      </c>
      <c r="F48" s="380">
        <f>+E48</f>
        <v>1600</v>
      </c>
    </row>
    <row r="49" spans="1:7" ht="20.100000000000001" customHeight="1" x14ac:dyDescent="0.2">
      <c r="A49" s="89"/>
      <c r="B49" s="45"/>
      <c r="C49" s="49" t="s">
        <v>14</v>
      </c>
      <c r="D49" s="116">
        <f>SUM(D48)</f>
        <v>1865</v>
      </c>
      <c r="E49" s="116">
        <f>SUM(E48)</f>
        <v>1600</v>
      </c>
      <c r="F49" s="243">
        <f>SUM(F48)</f>
        <v>1600</v>
      </c>
    </row>
    <row r="50" spans="1:7" ht="9.9499999999999993" customHeight="1" x14ac:dyDescent="0.2">
      <c r="A50" s="89"/>
      <c r="B50" s="41"/>
      <c r="C50" s="41"/>
      <c r="D50" s="121"/>
      <c r="E50" s="121"/>
      <c r="F50" s="34"/>
    </row>
    <row r="51" spans="1:7" ht="20.100000000000001" customHeight="1" x14ac:dyDescent="0.2">
      <c r="A51" s="89"/>
      <c r="B51" s="48" t="s">
        <v>62</v>
      </c>
      <c r="C51" s="41"/>
      <c r="D51" s="121"/>
      <c r="E51" s="121"/>
      <c r="F51" s="34"/>
    </row>
    <row r="52" spans="1:7" ht="20.100000000000001" customHeight="1" x14ac:dyDescent="0.2">
      <c r="A52" s="89"/>
      <c r="B52" s="25" t="s">
        <v>69</v>
      </c>
      <c r="C52" s="25" t="s">
        <v>57</v>
      </c>
      <c r="D52" s="125">
        <v>750</v>
      </c>
      <c r="E52" s="125">
        <v>550</v>
      </c>
      <c r="F52" s="380">
        <f>+E52</f>
        <v>550</v>
      </c>
    </row>
    <row r="53" spans="1:7" ht="20.100000000000001" customHeight="1" x14ac:dyDescent="0.2">
      <c r="A53" s="89"/>
      <c r="B53" s="45"/>
      <c r="C53" s="49" t="s">
        <v>14</v>
      </c>
      <c r="D53" s="116">
        <f>SUM(D52)</f>
        <v>750</v>
      </c>
      <c r="E53" s="116">
        <f>SUM(E52)</f>
        <v>550</v>
      </c>
      <c r="F53" s="243">
        <f>SUM(F52)</f>
        <v>550</v>
      </c>
    </row>
    <row r="54" spans="1:7" ht="14.1" customHeight="1" x14ac:dyDescent="0.2">
      <c r="A54" s="89"/>
      <c r="B54" s="41"/>
      <c r="C54" s="41"/>
      <c r="D54" s="121"/>
      <c r="E54" s="121"/>
      <c r="F54" s="389"/>
    </row>
    <row r="55" spans="1:7" ht="20.100000000000001" customHeight="1" x14ac:dyDescent="0.2">
      <c r="A55" s="89"/>
      <c r="B55" s="109" t="s">
        <v>224</v>
      </c>
      <c r="C55" s="92"/>
      <c r="D55" s="126">
        <f>D53+D49</f>
        <v>2615</v>
      </c>
      <c r="E55" s="126">
        <f>E53+E49</f>
        <v>2150</v>
      </c>
      <c r="F55" s="243">
        <f>F53+F49</f>
        <v>2150</v>
      </c>
    </row>
    <row r="56" spans="1:7" ht="15" customHeight="1" thickBot="1" x14ac:dyDescent="0.25">
      <c r="A56" s="94"/>
      <c r="B56" s="55"/>
      <c r="C56" s="56"/>
      <c r="D56" s="67"/>
      <c r="E56" s="67"/>
      <c r="F56" s="36"/>
    </row>
    <row r="57" spans="1:7" ht="15" customHeight="1" thickBot="1" x14ac:dyDescent="0.25">
      <c r="A57" s="15"/>
      <c r="B57" s="48"/>
      <c r="C57" s="41"/>
      <c r="D57" s="65"/>
      <c r="E57" s="65"/>
    </row>
    <row r="58" spans="1:7" ht="15" customHeight="1" x14ac:dyDescent="0.2">
      <c r="A58" s="15"/>
      <c r="B58" s="262"/>
      <c r="C58" s="60"/>
      <c r="D58" s="146"/>
      <c r="E58" s="263"/>
      <c r="F58" s="239"/>
    </row>
    <row r="59" spans="1:7" ht="15" customHeight="1" x14ac:dyDescent="0.2">
      <c r="A59" s="15"/>
      <c r="B59" s="264" t="s">
        <v>400</v>
      </c>
      <c r="C59" s="219"/>
      <c r="D59" s="220">
        <f>D23+D44+D55</f>
        <v>71827.199999999997</v>
      </c>
      <c r="E59" s="221">
        <f>E23+E44+E55</f>
        <v>72027.199999999997</v>
      </c>
      <c r="F59" s="396">
        <f>F23+F44+F55</f>
        <v>72027.199999999997</v>
      </c>
    </row>
    <row r="60" spans="1:7" ht="15" customHeight="1" thickBot="1" x14ac:dyDescent="0.25">
      <c r="A60" s="15"/>
      <c r="B60" s="265"/>
      <c r="C60" s="56"/>
      <c r="D60" s="67"/>
      <c r="E60" s="266"/>
      <c r="F60" s="261"/>
    </row>
    <row r="61" spans="1:7" ht="15" customHeight="1" thickBot="1" x14ac:dyDescent="0.25">
      <c r="A61" s="15"/>
      <c r="B61" s="48"/>
      <c r="C61" s="41"/>
      <c r="D61" s="65"/>
      <c r="E61" s="65"/>
    </row>
    <row r="62" spans="1:7" ht="15" customHeight="1" x14ac:dyDescent="0.2">
      <c r="A62" s="88"/>
      <c r="B62" s="43"/>
      <c r="C62" s="60"/>
      <c r="D62" s="146"/>
      <c r="E62" s="146"/>
      <c r="F62" s="32"/>
    </row>
    <row r="63" spans="1:7" ht="20.100000000000001" customHeight="1" x14ac:dyDescent="0.2">
      <c r="A63" s="89"/>
      <c r="B63" s="48" t="s">
        <v>257</v>
      </c>
      <c r="C63" s="41"/>
      <c r="D63" s="65"/>
      <c r="E63" s="65"/>
      <c r="F63" s="34"/>
    </row>
    <row r="64" spans="1:7" ht="20.100000000000001" customHeight="1" x14ac:dyDescent="0.25">
      <c r="A64" s="89"/>
      <c r="B64" s="45" t="s">
        <v>318</v>
      </c>
      <c r="C64" s="25" t="s">
        <v>261</v>
      </c>
      <c r="D64" s="26">
        <v>41000</v>
      </c>
      <c r="E64" s="63">
        <v>41000</v>
      </c>
      <c r="F64" s="380">
        <f>+E64</f>
        <v>41000</v>
      </c>
      <c r="G64" s="487"/>
    </row>
    <row r="65" spans="1:9" ht="20.100000000000001" customHeight="1" x14ac:dyDescent="0.2">
      <c r="A65" s="89"/>
      <c r="B65" s="172" t="s">
        <v>330</v>
      </c>
      <c r="C65" s="173" t="s">
        <v>331</v>
      </c>
      <c r="D65" s="171">
        <v>0</v>
      </c>
      <c r="E65" s="171">
        <v>0</v>
      </c>
      <c r="F65" s="394">
        <f>+E65</f>
        <v>0</v>
      </c>
      <c r="H65" s="532"/>
    </row>
    <row r="66" spans="1:9" ht="20.100000000000001" customHeight="1" x14ac:dyDescent="0.2">
      <c r="A66" s="89"/>
      <c r="B66" s="224" t="s">
        <v>262</v>
      </c>
      <c r="C66" s="157"/>
      <c r="D66" s="156">
        <f>SUM(D64:D65)</f>
        <v>41000</v>
      </c>
      <c r="E66" s="156">
        <f>SUM(E64:E65)</f>
        <v>41000</v>
      </c>
      <c r="F66" s="242">
        <f>SUM(F64:F65)</f>
        <v>41000</v>
      </c>
      <c r="H66" s="533"/>
      <c r="I66" s="203"/>
    </row>
    <row r="67" spans="1:9" ht="15" customHeight="1" thickBot="1" x14ac:dyDescent="0.25">
      <c r="A67" s="94"/>
      <c r="B67" s="55"/>
      <c r="C67" s="56"/>
      <c r="D67" s="67"/>
      <c r="E67" s="67"/>
      <c r="F67" s="36"/>
      <c r="H67" s="533"/>
      <c r="I67" s="203"/>
    </row>
    <row r="68" spans="1:9" ht="15" customHeight="1" thickBot="1" x14ac:dyDescent="0.25">
      <c r="A68" s="15"/>
      <c r="B68" s="48"/>
      <c r="C68" s="41"/>
      <c r="D68" s="65"/>
      <c r="E68" s="65"/>
    </row>
    <row r="69" spans="1:9" ht="15" customHeight="1" x14ac:dyDescent="0.2">
      <c r="A69" s="88"/>
      <c r="B69" s="43"/>
      <c r="C69" s="60"/>
      <c r="D69" s="146"/>
      <c r="E69" s="146"/>
      <c r="F69" s="32"/>
      <c r="H69" s="193"/>
    </row>
    <row r="70" spans="1:9" ht="15" customHeight="1" x14ac:dyDescent="0.2">
      <c r="A70" s="89"/>
      <c r="B70" s="48" t="s">
        <v>394</v>
      </c>
      <c r="C70" s="41"/>
      <c r="D70" s="65"/>
      <c r="E70" s="65"/>
      <c r="F70" s="34"/>
    </row>
    <row r="71" spans="1:9" ht="15" customHeight="1" x14ac:dyDescent="0.2">
      <c r="A71" s="89"/>
      <c r="B71" s="10" t="s">
        <v>395</v>
      </c>
      <c r="C71" s="45" t="s">
        <v>397</v>
      </c>
      <c r="D71" s="190">
        <v>1600</v>
      </c>
      <c r="E71" s="63">
        <v>1600</v>
      </c>
      <c r="F71" s="280">
        <f>+E71</f>
        <v>1600</v>
      </c>
    </row>
    <row r="72" spans="1:9" ht="15" customHeight="1" x14ac:dyDescent="0.2">
      <c r="A72" s="89"/>
      <c r="B72" s="10" t="s">
        <v>396</v>
      </c>
      <c r="C72" s="45" t="s">
        <v>398</v>
      </c>
      <c r="D72" s="190">
        <v>1600</v>
      </c>
      <c r="E72" s="63">
        <v>1600</v>
      </c>
      <c r="F72" s="280">
        <f>+E72</f>
        <v>1600</v>
      </c>
    </row>
    <row r="73" spans="1:9" ht="15" customHeight="1" x14ac:dyDescent="0.2">
      <c r="A73" s="89"/>
      <c r="B73" s="225" t="s">
        <v>399</v>
      </c>
      <c r="C73" s="226"/>
      <c r="D73" s="355">
        <f>+D72+D71</f>
        <v>3200</v>
      </c>
      <c r="E73" s="223">
        <f>SUM(E71:E72)</f>
        <v>3200</v>
      </c>
      <c r="F73" s="390">
        <f>SUM(F71:F72)</f>
        <v>3200</v>
      </c>
    </row>
    <row r="74" spans="1:9" ht="15" customHeight="1" thickBot="1" x14ac:dyDescent="0.25">
      <c r="A74" s="94"/>
      <c r="B74" s="55"/>
      <c r="C74" s="56"/>
      <c r="D74" s="222"/>
      <c r="E74" s="222"/>
      <c r="F74" s="36"/>
    </row>
    <row r="75" spans="1:9" ht="15" customHeight="1" x14ac:dyDescent="0.2">
      <c r="A75" s="15"/>
      <c r="B75" s="48"/>
      <c r="C75" s="41"/>
      <c r="D75" s="411"/>
      <c r="E75" s="411"/>
      <c r="F75" s="421"/>
    </row>
    <row r="76" spans="1:9" ht="15" customHeight="1" thickBot="1" x14ac:dyDescent="0.3">
      <c r="A76" s="15"/>
      <c r="B76" s="41"/>
      <c r="C76" s="41"/>
      <c r="D76" s="68"/>
      <c r="E76" s="68"/>
      <c r="H76" s="2"/>
    </row>
    <row r="77" spans="1:9" ht="20.100000000000001" customHeight="1" thickBot="1" x14ac:dyDescent="0.25">
      <c r="A77" s="15"/>
      <c r="B77" s="267" t="s">
        <v>401</v>
      </c>
      <c r="C77" s="268"/>
      <c r="D77" s="269">
        <f>D66+D55+D44+D23+D73</f>
        <v>116027.2</v>
      </c>
      <c r="E77" s="269">
        <f>E66+E55+E44+E23+E73</f>
        <v>116227.2</v>
      </c>
      <c r="F77" s="270">
        <f>F66+F55+F44+F23+F73</f>
        <v>116227.2</v>
      </c>
      <c r="G77" s="151"/>
    </row>
    <row r="78" spans="1:9" ht="40.5" customHeight="1" thickBot="1" x14ac:dyDescent="0.25">
      <c r="A78" s="15"/>
      <c r="B78" s="48"/>
      <c r="C78" s="48"/>
      <c r="D78" s="422"/>
      <c r="E78" s="423"/>
      <c r="H78" s="193"/>
    </row>
    <row r="79" spans="1:9" ht="20.45" customHeight="1" thickBot="1" x14ac:dyDescent="0.25">
      <c r="A79" s="578" t="s">
        <v>301</v>
      </c>
      <c r="B79" s="579"/>
      <c r="C79" s="579"/>
      <c r="D79" s="579"/>
      <c r="E79" s="579"/>
      <c r="F79" s="580"/>
    </row>
    <row r="80" spans="1:9" ht="4.5" customHeight="1" thickBot="1" x14ac:dyDescent="0.25">
      <c r="A80" s="15"/>
      <c r="B80" s="62"/>
      <c r="C80" s="41"/>
      <c r="D80" s="96"/>
      <c r="E80" s="96"/>
    </row>
    <row r="81" spans="1:8" ht="20.100000000000001" customHeight="1" x14ac:dyDescent="0.2">
      <c r="A81" s="88"/>
      <c r="B81" s="43" t="s">
        <v>349</v>
      </c>
      <c r="C81" s="60"/>
      <c r="D81" s="58"/>
      <c r="E81" s="463" t="s">
        <v>459</v>
      </c>
      <c r="F81" s="32"/>
    </row>
    <row r="82" spans="1:8" ht="20.100000000000001" customHeight="1" x14ac:dyDescent="0.2">
      <c r="A82" s="89"/>
      <c r="B82" s="25" t="s">
        <v>70</v>
      </c>
      <c r="C82" s="25" t="s">
        <v>438</v>
      </c>
      <c r="D82" s="63">
        <v>4005.6</v>
      </c>
      <c r="E82" s="488">
        <v>4005.6</v>
      </c>
      <c r="F82" s="380">
        <f>+E82</f>
        <v>4005.6</v>
      </c>
      <c r="G82" s="320"/>
      <c r="H82" s="30"/>
    </row>
    <row r="83" spans="1:8" ht="20.100000000000001" customHeight="1" x14ac:dyDescent="0.2">
      <c r="A83" s="89"/>
      <c r="B83" s="25" t="s">
        <v>71</v>
      </c>
      <c r="C83" s="25" t="s">
        <v>439</v>
      </c>
      <c r="D83" s="63">
        <v>70121.600000000006</v>
      </c>
      <c r="E83" s="488">
        <v>70121.600000000006</v>
      </c>
      <c r="F83" s="380">
        <f>+E83</f>
        <v>70121.600000000006</v>
      </c>
      <c r="G83" s="489"/>
    </row>
    <row r="84" spans="1:8" ht="20.100000000000001" customHeight="1" x14ac:dyDescent="0.2">
      <c r="A84" s="89"/>
      <c r="B84" s="25" t="s">
        <v>332</v>
      </c>
      <c r="C84" s="25" t="s">
        <v>333</v>
      </c>
      <c r="D84" s="216">
        <v>100</v>
      </c>
      <c r="E84" s="216">
        <v>100</v>
      </c>
      <c r="F84" s="432">
        <f>+E84</f>
        <v>100</v>
      </c>
    </row>
    <row r="85" spans="1:8" ht="20.100000000000001" customHeight="1" x14ac:dyDescent="0.2">
      <c r="A85" s="89"/>
      <c r="B85" s="25" t="s">
        <v>72</v>
      </c>
      <c r="C85" s="25" t="s">
        <v>244</v>
      </c>
      <c r="D85" s="63">
        <v>100</v>
      </c>
      <c r="E85" s="63">
        <v>100</v>
      </c>
      <c r="F85" s="380">
        <f>+E85</f>
        <v>100</v>
      </c>
    </row>
    <row r="86" spans="1:8" ht="20.100000000000001" customHeight="1" x14ac:dyDescent="0.2">
      <c r="A86" s="89"/>
      <c r="B86" s="25" t="s">
        <v>73</v>
      </c>
      <c r="C86" s="25" t="s">
        <v>74</v>
      </c>
      <c r="D86" s="212">
        <v>600</v>
      </c>
      <c r="E86" s="212">
        <v>800</v>
      </c>
      <c r="F86" s="380">
        <f>+E86</f>
        <v>800</v>
      </c>
    </row>
    <row r="87" spans="1:8" ht="20.100000000000001" customHeight="1" x14ac:dyDescent="0.2">
      <c r="A87" s="89"/>
      <c r="B87" s="590" t="s">
        <v>227</v>
      </c>
      <c r="C87" s="591"/>
      <c r="D87" s="50">
        <f>SUM(D82:D86)</f>
        <v>74927.200000000012</v>
      </c>
      <c r="E87" s="50">
        <f>SUM(E82:E86)</f>
        <v>75127.200000000012</v>
      </c>
      <c r="F87" s="242">
        <f>SUM(F82:F86)</f>
        <v>75127.200000000012</v>
      </c>
      <c r="G87" s="30"/>
    </row>
    <row r="88" spans="1:8" ht="9.9499999999999993" customHeight="1" x14ac:dyDescent="0.2">
      <c r="A88" s="89"/>
      <c r="B88" s="41"/>
      <c r="C88" s="52"/>
      <c r="D88" s="53"/>
      <c r="E88" s="53"/>
      <c r="F88" s="490"/>
    </row>
    <row r="89" spans="1:8" ht="20.100000000000001" customHeight="1" x14ac:dyDescent="0.2">
      <c r="A89" s="89"/>
      <c r="B89" s="593" t="s">
        <v>375</v>
      </c>
      <c r="C89" s="594"/>
      <c r="D89" s="594"/>
      <c r="E89" s="594"/>
      <c r="F89" s="486" t="s">
        <v>350</v>
      </c>
      <c r="H89" s="193"/>
    </row>
    <row r="90" spans="1:8" ht="24" customHeight="1" x14ac:dyDescent="0.25">
      <c r="A90" s="89"/>
      <c r="B90" s="368" t="s">
        <v>344</v>
      </c>
      <c r="C90" s="134"/>
      <c r="D90" s="476">
        <v>12</v>
      </c>
      <c r="E90" s="482">
        <v>83.45</v>
      </c>
      <c r="F90" s="477">
        <f>+E90*D90*4</f>
        <v>4005.6000000000004</v>
      </c>
      <c r="G90" s="356"/>
      <c r="H90" s="357"/>
    </row>
    <row r="91" spans="1:8" ht="20.100000000000001" customHeight="1" x14ac:dyDescent="0.25">
      <c r="A91" s="89"/>
      <c r="B91" s="368" t="s">
        <v>345</v>
      </c>
      <c r="C91" s="134"/>
      <c r="D91" s="476">
        <v>272</v>
      </c>
      <c r="E91" s="482">
        <v>64.45</v>
      </c>
      <c r="F91" s="478">
        <f>+E91*D91*4</f>
        <v>70121.600000000006</v>
      </c>
      <c r="G91" s="356"/>
      <c r="H91" s="357"/>
    </row>
    <row r="92" spans="1:8" ht="27.75" customHeight="1" x14ac:dyDescent="0.2">
      <c r="A92" s="89"/>
      <c r="B92" s="595" t="s">
        <v>390</v>
      </c>
      <c r="C92" s="596"/>
      <c r="D92" s="596"/>
      <c r="E92" s="596"/>
      <c r="F92" s="479">
        <f>+F90+F91</f>
        <v>74127.200000000012</v>
      </c>
      <c r="G92" s="379"/>
    </row>
    <row r="93" spans="1:8" ht="4.5" customHeight="1" x14ac:dyDescent="0.2">
      <c r="A93" s="89"/>
      <c r="B93" s="41"/>
      <c r="C93" s="41"/>
      <c r="D93" s="47"/>
      <c r="E93" s="47"/>
      <c r="F93" s="34"/>
    </row>
    <row r="94" spans="1:8" ht="20.100000000000001" customHeight="1" x14ac:dyDescent="0.2">
      <c r="A94" s="89"/>
      <c r="B94" s="48" t="s">
        <v>79</v>
      </c>
      <c r="C94" s="41"/>
      <c r="D94" s="47"/>
      <c r="E94" s="47"/>
      <c r="F94" s="34"/>
    </row>
    <row r="95" spans="1:8" ht="20.100000000000001" customHeight="1" x14ac:dyDescent="0.2">
      <c r="A95" s="89"/>
      <c r="B95" s="25" t="s">
        <v>78</v>
      </c>
      <c r="C95" s="25" t="s">
        <v>243</v>
      </c>
      <c r="D95" s="471">
        <v>100</v>
      </c>
      <c r="E95" s="471">
        <v>100</v>
      </c>
      <c r="F95" s="472">
        <f>+E95</f>
        <v>100</v>
      </c>
    </row>
    <row r="96" spans="1:8" ht="20.100000000000001" customHeight="1" x14ac:dyDescent="0.2">
      <c r="A96" s="89"/>
      <c r="B96" s="587" t="s">
        <v>95</v>
      </c>
      <c r="C96" s="588"/>
      <c r="D96" s="473">
        <f>D95</f>
        <v>100</v>
      </c>
      <c r="E96" s="474">
        <f>E95</f>
        <v>100</v>
      </c>
      <c r="F96" s="475">
        <f>F95</f>
        <v>100</v>
      </c>
    </row>
    <row r="97" spans="1:8" ht="9.9499999999999993" customHeight="1" x14ac:dyDescent="0.2">
      <c r="A97" s="89"/>
      <c r="B97" s="51"/>
      <c r="C97" s="51"/>
      <c r="D97" s="121"/>
      <c r="E97" s="121"/>
      <c r="F97" s="34"/>
    </row>
    <row r="98" spans="1:8" ht="15" x14ac:dyDescent="0.2">
      <c r="A98" s="89"/>
      <c r="B98" s="48" t="s">
        <v>75</v>
      </c>
      <c r="C98" s="41"/>
      <c r="D98" s="121"/>
      <c r="E98" s="121"/>
      <c r="F98" s="34"/>
    </row>
    <row r="99" spans="1:8" ht="14.25" x14ac:dyDescent="0.2">
      <c r="A99" s="89"/>
      <c r="B99" s="25" t="s">
        <v>275</v>
      </c>
      <c r="C99" s="25" t="s">
        <v>75</v>
      </c>
      <c r="D99" s="70">
        <v>0</v>
      </c>
      <c r="E99" s="70">
        <v>0</v>
      </c>
      <c r="F99" s="279">
        <f>+E99</f>
        <v>0</v>
      </c>
      <c r="G99" s="30"/>
    </row>
    <row r="100" spans="1:8" ht="28.5" x14ac:dyDescent="0.2">
      <c r="A100" s="89"/>
      <c r="B100" s="25" t="s">
        <v>285</v>
      </c>
      <c r="C100" s="25" t="s">
        <v>293</v>
      </c>
      <c r="D100" s="63">
        <v>0</v>
      </c>
      <c r="E100" s="63">
        <v>0</v>
      </c>
      <c r="F100" s="279">
        <f>+E100</f>
        <v>0</v>
      </c>
      <c r="G100" s="30"/>
    </row>
    <row r="101" spans="1:8" ht="15" x14ac:dyDescent="0.2">
      <c r="A101" s="89"/>
      <c r="B101" s="592" t="s">
        <v>402</v>
      </c>
      <c r="C101" s="591"/>
      <c r="D101" s="50">
        <f>SUM(D99:D100)</f>
        <v>0</v>
      </c>
      <c r="E101" s="50">
        <f>SUM(E99:E100)</f>
        <v>0</v>
      </c>
      <c r="F101" s="395">
        <f>SUM(F99:F100)</f>
        <v>0</v>
      </c>
    </row>
    <row r="102" spans="1:8" ht="15" x14ac:dyDescent="0.2">
      <c r="A102" s="89"/>
      <c r="B102" s="228"/>
      <c r="C102" s="228"/>
      <c r="D102" s="229"/>
      <c r="E102" s="229"/>
      <c r="F102" s="34"/>
    </row>
    <row r="103" spans="1:8" ht="15.75" x14ac:dyDescent="0.2">
      <c r="A103" s="89"/>
      <c r="B103" s="369" t="s">
        <v>403</v>
      </c>
      <c r="C103" s="91"/>
      <c r="D103" s="93">
        <f>D101+D96+D87</f>
        <v>75027.200000000012</v>
      </c>
      <c r="E103" s="93">
        <f>E101+E96+E87</f>
        <v>75227.200000000012</v>
      </c>
      <c r="F103" s="272">
        <f>F101+F96+F87</f>
        <v>75227.200000000012</v>
      </c>
    </row>
    <row r="104" spans="1:8" ht="9.9499999999999993" customHeight="1" thickBot="1" x14ac:dyDescent="0.25">
      <c r="A104" s="94"/>
      <c r="B104" s="97"/>
      <c r="C104" s="97"/>
      <c r="D104" s="57"/>
      <c r="E104" s="57"/>
      <c r="F104" s="36"/>
    </row>
    <row r="105" spans="1:8" ht="9.9499999999999993" customHeight="1" thickBot="1" x14ac:dyDescent="0.25">
      <c r="A105" s="15"/>
      <c r="B105" s="153"/>
      <c r="C105" s="153"/>
      <c r="D105" s="53"/>
      <c r="E105" s="53"/>
    </row>
    <row r="106" spans="1:8" ht="15.95" customHeight="1" thickBot="1" x14ac:dyDescent="0.25">
      <c r="A106" s="581" t="s">
        <v>316</v>
      </c>
      <c r="B106" s="582"/>
      <c r="C106" s="582"/>
      <c r="D106" s="582"/>
      <c r="E106" s="582"/>
      <c r="F106" s="583"/>
    </row>
    <row r="107" spans="1:8" ht="9.9499999999999993" customHeight="1" thickBot="1" x14ac:dyDescent="0.25">
      <c r="A107" s="15"/>
      <c r="C107" s="153"/>
      <c r="D107" s="53"/>
      <c r="E107" s="53"/>
    </row>
    <row r="108" spans="1:8" ht="15" customHeight="1" x14ac:dyDescent="0.2">
      <c r="A108" s="88"/>
      <c r="B108" s="232" t="s">
        <v>280</v>
      </c>
      <c r="C108" s="232"/>
      <c r="D108" s="59"/>
      <c r="E108" s="463" t="str">
        <f>+E81</f>
        <v>Auto Calc.</v>
      </c>
      <c r="F108" s="32"/>
    </row>
    <row r="109" spans="1:8" ht="15" customHeight="1" x14ac:dyDescent="0.2">
      <c r="A109" s="89"/>
      <c r="B109" s="90" t="s">
        <v>317</v>
      </c>
      <c r="C109" s="90" t="s">
        <v>265</v>
      </c>
      <c r="D109" s="170">
        <v>41000</v>
      </c>
      <c r="E109" s="519">
        <v>41000</v>
      </c>
      <c r="F109" s="380">
        <f>+E109</f>
        <v>41000</v>
      </c>
      <c r="G109" s="459"/>
    </row>
    <row r="110" spans="1:8" ht="15" customHeight="1" x14ac:dyDescent="0.2">
      <c r="A110" s="89"/>
      <c r="B110" s="22"/>
      <c r="C110" s="49" t="s">
        <v>14</v>
      </c>
      <c r="D110" s="115">
        <f>SUM(D109)</f>
        <v>41000</v>
      </c>
      <c r="E110" s="518">
        <f>SUM(E109)</f>
        <v>41000</v>
      </c>
      <c r="F110" s="242">
        <f>SUM(F109)</f>
        <v>41000</v>
      </c>
    </row>
    <row r="111" spans="1:8" ht="9.9499999999999993" customHeight="1" thickBot="1" x14ac:dyDescent="0.25">
      <c r="A111" s="89"/>
      <c r="B111" s="153"/>
      <c r="C111" s="54"/>
      <c r="D111" s="53"/>
      <c r="E111" s="53"/>
      <c r="F111" s="34"/>
    </row>
    <row r="112" spans="1:8" ht="15" customHeight="1" thickBot="1" x14ac:dyDescent="0.25">
      <c r="A112" s="89"/>
      <c r="B112" s="154" t="s">
        <v>404</v>
      </c>
      <c r="C112" s="155"/>
      <c r="D112" s="365">
        <f>D110</f>
        <v>41000</v>
      </c>
      <c r="E112" s="215">
        <f>E110</f>
        <v>41000</v>
      </c>
      <c r="F112" s="274">
        <f>F110</f>
        <v>41000</v>
      </c>
      <c r="G112" s="377"/>
      <c r="H112" s="320"/>
    </row>
    <row r="113" spans="1:8" ht="9.9499999999999993" customHeight="1" x14ac:dyDescent="0.2">
      <c r="A113" s="89"/>
      <c r="B113" s="153"/>
      <c r="C113" s="54"/>
      <c r="D113" s="53"/>
      <c r="E113" s="53"/>
      <c r="F113" s="34"/>
    </row>
    <row r="114" spans="1:8" ht="20.100000000000001" customHeight="1" x14ac:dyDescent="0.2">
      <c r="A114" s="89"/>
      <c r="B114" s="593" t="s">
        <v>375</v>
      </c>
      <c r="C114" s="594"/>
      <c r="D114" s="594"/>
      <c r="E114" s="594"/>
      <c r="F114" s="271"/>
    </row>
    <row r="115" spans="1:8" ht="15" customHeight="1" x14ac:dyDescent="0.2">
      <c r="A115" s="89"/>
      <c r="B115" s="214" t="s">
        <v>468</v>
      </c>
      <c r="C115" s="213"/>
      <c r="D115" s="481">
        <v>273</v>
      </c>
      <c r="E115" s="273"/>
      <c r="F115" s="245"/>
    </row>
    <row r="116" spans="1:8" ht="15" customHeight="1" x14ac:dyDescent="0.2">
      <c r="A116" s="89"/>
      <c r="B116" s="214" t="s">
        <v>469</v>
      </c>
      <c r="C116" s="213"/>
      <c r="D116" s="480">
        <v>273</v>
      </c>
      <c r="E116" s="483">
        <v>37.549999999999997</v>
      </c>
      <c r="F116" s="478">
        <f>+E116*D116*4</f>
        <v>41004.6</v>
      </c>
      <c r="G116" s="484"/>
      <c r="H116" s="459"/>
    </row>
    <row r="117" spans="1:8" ht="17.45" customHeight="1" x14ac:dyDescent="0.2">
      <c r="A117" s="89"/>
      <c r="B117" s="499" t="s">
        <v>389</v>
      </c>
      <c r="C117" s="500"/>
      <c r="D117" s="500"/>
      <c r="E117" s="500"/>
      <c r="F117" s="501"/>
    </row>
    <row r="118" spans="1:8" ht="9.9499999999999993" customHeight="1" thickBot="1" x14ac:dyDescent="0.25">
      <c r="A118" s="94"/>
      <c r="B118" s="97"/>
      <c r="C118" s="97"/>
      <c r="D118" s="57"/>
      <c r="E118" s="57"/>
      <c r="F118" s="36"/>
    </row>
    <row r="119" spans="1:8" ht="0.6" customHeight="1" x14ac:dyDescent="0.2">
      <c r="A119" s="15"/>
      <c r="B119" s="41"/>
      <c r="C119" s="41"/>
      <c r="D119" s="68"/>
      <c r="E119" s="68"/>
    </row>
    <row r="120" spans="1:8" ht="19.5" customHeight="1" x14ac:dyDescent="0.25">
      <c r="A120" s="15"/>
      <c r="B120" s="586" t="s">
        <v>405</v>
      </c>
      <c r="C120" s="586"/>
      <c r="D120" s="124">
        <f>SUM(D103+D101+D112)</f>
        <v>116027.20000000001</v>
      </c>
      <c r="E120" s="124">
        <f>SUM(E103+E101+E112)</f>
        <v>116227.20000000001</v>
      </c>
      <c r="F120" s="241">
        <f>SUM(F103+F112)</f>
        <v>116227.20000000001</v>
      </c>
      <c r="G120" s="304"/>
    </row>
    <row r="121" spans="1:8" ht="12.6" hidden="1" customHeight="1" x14ac:dyDescent="0.2">
      <c r="A121" s="15"/>
      <c r="B121" s="227"/>
      <c r="C121" s="227"/>
      <c r="D121" s="366"/>
      <c r="E121" s="367"/>
    </row>
    <row r="122" spans="1:8" ht="12" customHeight="1" x14ac:dyDescent="0.2">
      <c r="A122" s="15"/>
      <c r="B122" s="15"/>
      <c r="C122" s="196"/>
      <c r="D122" s="511">
        <f>+D120-D77</f>
        <v>0</v>
      </c>
      <c r="E122" s="511">
        <f>+E120-E77</f>
        <v>0</v>
      </c>
      <c r="F122" s="511">
        <f>+F120-F77</f>
        <v>0</v>
      </c>
    </row>
    <row r="123" spans="1:8" ht="12" customHeight="1" x14ac:dyDescent="0.2">
      <c r="A123" s="15"/>
      <c r="B123" s="15"/>
      <c r="C123" s="196"/>
      <c r="D123" s="82"/>
      <c r="E123" s="82"/>
      <c r="G123" s="317"/>
    </row>
    <row r="124" spans="1:8" ht="12.6" customHeight="1" x14ac:dyDescent="0.2">
      <c r="A124" s="15"/>
      <c r="B124" s="15"/>
      <c r="C124" s="196"/>
      <c r="D124" s="231"/>
      <c r="E124" s="231"/>
      <c r="G124" s="151"/>
    </row>
    <row r="125" spans="1:8" x14ac:dyDescent="0.2">
      <c r="D125" s="30"/>
      <c r="E125" s="30"/>
      <c r="F125" s="30"/>
      <c r="G125" s="397"/>
    </row>
    <row r="126" spans="1:8" x14ac:dyDescent="0.2">
      <c r="D126" s="30"/>
      <c r="E126" s="30"/>
      <c r="F126" s="23"/>
    </row>
  </sheetData>
  <mergeCells count="13">
    <mergeCell ref="A4:F4"/>
    <mergeCell ref="A106:F106"/>
    <mergeCell ref="B19:C19"/>
    <mergeCell ref="B6:C6"/>
    <mergeCell ref="B120:C120"/>
    <mergeCell ref="B96:C96"/>
    <mergeCell ref="B14:C14"/>
    <mergeCell ref="B87:C87"/>
    <mergeCell ref="B101:C101"/>
    <mergeCell ref="B89:E89"/>
    <mergeCell ref="B92:E92"/>
    <mergeCell ref="B114:E114"/>
    <mergeCell ref="A79:F79"/>
  </mergeCells>
  <phoneticPr fontId="0" type="noConversion"/>
  <printOptions horizontalCentered="1"/>
  <pageMargins left="0.5" right="0.5" top="0.5" bottom="0.5" header="0.25" footer="0.25"/>
  <pageSetup fitToWidth="4" fitToHeight="4" orientation="portrait" r:id="rId1"/>
  <headerFooter alignWithMargins="0">
    <oddHeader xml:space="preserve">&amp;C&amp;"Arial,Bold"&amp;12 </oddHeader>
    <oddFooter>&amp;RPage &amp;P of &amp;N</oddFooter>
  </headerFooter>
  <rowBreaks count="4" manualBreakCount="4">
    <brk id="25" max="16383" man="1"/>
    <brk id="46" max="16383" man="1"/>
    <brk id="76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I100"/>
  <sheetViews>
    <sheetView zoomScaleNormal="100" zoomScaleSheetLayoutView="100" workbookViewId="0">
      <selection activeCell="L73" sqref="L73"/>
    </sheetView>
  </sheetViews>
  <sheetFormatPr defaultColWidth="9.140625" defaultRowHeight="12.75" x14ac:dyDescent="0.2"/>
  <cols>
    <col min="1" max="1" width="2.5703125" style="3" customWidth="1"/>
    <col min="2" max="2" width="11.5703125" style="3" customWidth="1"/>
    <col min="3" max="3" width="32.85546875" style="3" customWidth="1"/>
    <col min="4" max="5" width="14.5703125" style="3" customWidth="1"/>
    <col min="6" max="6" width="13.85546875" style="3" customWidth="1"/>
    <col min="7" max="7" width="12.7109375" style="3" bestFit="1" customWidth="1"/>
    <col min="8" max="8" width="10.5703125" style="3" customWidth="1"/>
    <col min="9" max="9" width="10.42578125" style="3" bestFit="1" customWidth="1"/>
    <col min="10" max="16384" width="9.140625" style="3"/>
  </cols>
  <sheetData>
    <row r="1" spans="1:9" ht="15.75" x14ac:dyDescent="0.25">
      <c r="A1" s="88"/>
      <c r="B1" s="253" t="str">
        <f>+'GF 2023-2024'!B1</f>
        <v xml:space="preserve">2023-2024 Budget </v>
      </c>
      <c r="C1" s="60"/>
      <c r="D1" s="340"/>
      <c r="E1" s="341" t="s">
        <v>6</v>
      </c>
      <c r="F1" s="353" t="str">
        <f>+'WF 2023-2024'!F1</f>
        <v xml:space="preserve">Final </v>
      </c>
    </row>
    <row r="2" spans="1:9" ht="15.75" x14ac:dyDescent="0.25">
      <c r="A2" s="89"/>
      <c r="B2" s="40" t="s">
        <v>289</v>
      </c>
      <c r="C2" s="41"/>
      <c r="D2" s="341" t="str">
        <f>+'WF 2023-2024'!D2</f>
        <v>Budget</v>
      </c>
      <c r="E2" s="341" t="s">
        <v>7</v>
      </c>
      <c r="F2" s="354" t="str">
        <f>+'WF 2023-2024'!F2</f>
        <v>Budget</v>
      </c>
    </row>
    <row r="3" spans="1:9" ht="15.75" thickBot="1" x14ac:dyDescent="0.3">
      <c r="A3" s="94"/>
      <c r="B3" s="360"/>
      <c r="C3" s="56"/>
      <c r="D3" s="361" t="s">
        <v>461</v>
      </c>
      <c r="E3" s="361" t="s">
        <v>473</v>
      </c>
      <c r="F3" s="363" t="s">
        <v>473</v>
      </c>
    </row>
    <row r="4" spans="1:9" ht="30" customHeight="1" thickBot="1" x14ac:dyDescent="0.25">
      <c r="A4" s="598" t="s">
        <v>291</v>
      </c>
      <c r="B4" s="599"/>
      <c r="C4" s="599"/>
      <c r="D4" s="599"/>
      <c r="E4" s="599"/>
      <c r="F4" s="600"/>
    </row>
    <row r="5" spans="1:9" ht="9.9499999999999993" customHeight="1" thickBot="1" x14ac:dyDescent="0.25">
      <c r="A5" s="89"/>
      <c r="B5" s="62"/>
      <c r="C5" s="41"/>
      <c r="D5" s="99"/>
      <c r="E5" s="99"/>
      <c r="F5" s="34"/>
    </row>
    <row r="6" spans="1:9" ht="20.100000000000001" customHeight="1" x14ac:dyDescent="0.2">
      <c r="A6" s="88"/>
      <c r="B6" s="43" t="s">
        <v>269</v>
      </c>
      <c r="C6" s="60"/>
      <c r="D6" s="44"/>
      <c r="E6" s="44"/>
      <c r="F6" s="32"/>
    </row>
    <row r="7" spans="1:9" ht="20.100000000000001" customHeight="1" x14ac:dyDescent="0.2">
      <c r="A7" s="89"/>
      <c r="B7" s="45" t="s">
        <v>212</v>
      </c>
      <c r="C7" s="45" t="s">
        <v>272</v>
      </c>
      <c r="D7" s="26">
        <v>2000</v>
      </c>
      <c r="E7" s="523">
        <v>2000</v>
      </c>
      <c r="F7" s="380">
        <f>E7</f>
        <v>2000</v>
      </c>
    </row>
    <row r="8" spans="1:9" ht="20.100000000000001" customHeight="1" x14ac:dyDescent="0.2">
      <c r="A8" s="89"/>
      <c r="B8" s="10"/>
      <c r="C8" s="49" t="s">
        <v>14</v>
      </c>
      <c r="D8" s="50">
        <f>SUM(D7)</f>
        <v>2000</v>
      </c>
      <c r="E8" s="132">
        <f>SUM(E7)</f>
        <v>2000</v>
      </c>
      <c r="F8" s="281">
        <f>SUM(F7)</f>
        <v>2000</v>
      </c>
    </row>
    <row r="9" spans="1:9" ht="14.25" customHeight="1" x14ac:dyDescent="0.2">
      <c r="A9" s="89"/>
      <c r="B9" s="48"/>
      <c r="C9" s="41"/>
      <c r="D9" s="96"/>
      <c r="E9" s="129"/>
      <c r="F9" s="299"/>
    </row>
    <row r="10" spans="1:9" ht="20.100000000000001" customHeight="1" x14ac:dyDescent="0.2">
      <c r="A10" s="89"/>
      <c r="B10" s="53" t="s">
        <v>26</v>
      </c>
      <c r="C10" s="47"/>
      <c r="D10" s="76"/>
      <c r="E10" s="130"/>
      <c r="F10" s="299"/>
    </row>
    <row r="11" spans="1:9" ht="20.100000000000001" customHeight="1" x14ac:dyDescent="0.2">
      <c r="A11" s="89"/>
      <c r="B11" s="90" t="s">
        <v>249</v>
      </c>
      <c r="C11" s="26" t="s">
        <v>276</v>
      </c>
      <c r="D11" s="26">
        <v>4500</v>
      </c>
      <c r="E11" s="131">
        <v>4500</v>
      </c>
      <c r="F11" s="380">
        <f>+E11</f>
        <v>4500</v>
      </c>
    </row>
    <row r="12" spans="1:9" ht="20.100000000000001" customHeight="1" x14ac:dyDescent="0.2">
      <c r="A12" s="89"/>
      <c r="B12" s="90" t="s">
        <v>414</v>
      </c>
      <c r="C12" s="26" t="s">
        <v>432</v>
      </c>
      <c r="D12" s="26">
        <v>1490</v>
      </c>
      <c r="E12" s="131">
        <v>1100</v>
      </c>
      <c r="F12" s="380">
        <f>+E12</f>
        <v>1100</v>
      </c>
      <c r="H12" s="532"/>
    </row>
    <row r="13" spans="1:9" ht="20.100000000000001" customHeight="1" x14ac:dyDescent="0.2">
      <c r="A13" s="89"/>
      <c r="B13" s="90"/>
      <c r="C13" s="71" t="s">
        <v>14</v>
      </c>
      <c r="D13" s="50">
        <f>SUM(D11:D12)</f>
        <v>5990</v>
      </c>
      <c r="E13" s="132">
        <f>SUM(E11:E12)</f>
        <v>5600</v>
      </c>
      <c r="F13" s="281">
        <f>SUM(F11:F12)</f>
        <v>5600</v>
      </c>
      <c r="H13" s="533"/>
      <c r="I13" s="203"/>
    </row>
    <row r="14" spans="1:9" ht="20.100000000000001" customHeight="1" x14ac:dyDescent="0.2">
      <c r="A14" s="89"/>
      <c r="B14" s="95"/>
      <c r="C14" s="76"/>
      <c r="D14" s="53"/>
      <c r="E14" s="130"/>
      <c r="F14" s="302"/>
      <c r="H14" s="533"/>
      <c r="I14" s="203"/>
    </row>
    <row r="15" spans="1:9" ht="20.100000000000001" hidden="1" customHeight="1" x14ac:dyDescent="0.2">
      <c r="A15" s="89"/>
      <c r="B15" s="153" t="s">
        <v>411</v>
      </c>
      <c r="C15" s="76"/>
      <c r="D15" s="53"/>
      <c r="E15" s="130"/>
      <c r="F15" s="302"/>
    </row>
    <row r="16" spans="1:9" ht="20.100000000000001" hidden="1" customHeight="1" x14ac:dyDescent="0.2">
      <c r="A16" s="89"/>
      <c r="B16" s="90" t="s">
        <v>414</v>
      </c>
      <c r="C16" s="152" t="s">
        <v>413</v>
      </c>
      <c r="D16" s="71">
        <v>0</v>
      </c>
      <c r="E16" s="71"/>
      <c r="F16" s="281"/>
    </row>
    <row r="17" spans="1:9" ht="20.100000000000001" hidden="1" customHeight="1" x14ac:dyDescent="0.2">
      <c r="A17" s="89"/>
      <c r="B17" s="90"/>
      <c r="C17" s="71" t="str">
        <f>+C13</f>
        <v>Total</v>
      </c>
      <c r="D17" s="71">
        <f>+D16</f>
        <v>0</v>
      </c>
      <c r="E17" s="71">
        <f>+E16</f>
        <v>0</v>
      </c>
      <c r="F17" s="281">
        <f>+F16</f>
        <v>0</v>
      </c>
      <c r="G17" s="319"/>
    </row>
    <row r="18" spans="1:9" ht="15" customHeight="1" thickBot="1" x14ac:dyDescent="0.25">
      <c r="A18" s="89"/>
      <c r="B18" s="95"/>
      <c r="C18" s="76"/>
      <c r="D18" s="76"/>
      <c r="E18" s="130"/>
      <c r="F18" s="299"/>
    </row>
    <row r="19" spans="1:9" ht="20.100000000000001" customHeight="1" thickBot="1" x14ac:dyDescent="0.25">
      <c r="A19" s="89"/>
      <c r="B19" s="282" t="s">
        <v>225</v>
      </c>
      <c r="C19" s="283"/>
      <c r="D19" s="284">
        <f>D13+D8</f>
        <v>7990</v>
      </c>
      <c r="E19" s="285">
        <f>E13+E8</f>
        <v>7600</v>
      </c>
      <c r="F19" s="398">
        <f>+F17+F13+F8</f>
        <v>7600</v>
      </c>
    </row>
    <row r="20" spans="1:9" ht="12" customHeight="1" thickBot="1" x14ac:dyDescent="0.25">
      <c r="A20" s="94"/>
      <c r="B20" s="77"/>
      <c r="C20" s="77"/>
      <c r="D20" s="102"/>
      <c r="E20" s="102"/>
      <c r="F20" s="300"/>
    </row>
    <row r="21" spans="1:9" ht="20.100000000000001" customHeight="1" thickBot="1" x14ac:dyDescent="0.25">
      <c r="A21" s="15"/>
      <c r="B21" s="606"/>
      <c r="C21" s="606"/>
      <c r="D21" s="606"/>
      <c r="E21" s="606"/>
      <c r="F21" s="30"/>
      <c r="G21" s="4"/>
    </row>
    <row r="22" spans="1:9" ht="20.100000000000001" customHeight="1" x14ac:dyDescent="0.2">
      <c r="A22" s="88"/>
      <c r="B22" s="43" t="s">
        <v>218</v>
      </c>
      <c r="C22" s="60"/>
      <c r="D22" s="58"/>
      <c r="E22" s="58"/>
      <c r="F22" s="301"/>
      <c r="G22" s="4"/>
      <c r="H22" s="193"/>
    </row>
    <row r="23" spans="1:9" ht="20.100000000000001" customHeight="1" x14ac:dyDescent="0.2">
      <c r="A23" s="89"/>
      <c r="B23" s="45" t="s">
        <v>219</v>
      </c>
      <c r="C23" s="184" t="s">
        <v>476</v>
      </c>
      <c r="D23" s="26">
        <v>15000</v>
      </c>
      <c r="E23" s="26">
        <v>13000</v>
      </c>
      <c r="F23" s="380">
        <f>+E23</f>
        <v>13000</v>
      </c>
      <c r="G23" s="4"/>
      <c r="H23" s="135"/>
      <c r="I23" s="135"/>
    </row>
    <row r="24" spans="1:9" ht="25.5" customHeight="1" x14ac:dyDescent="0.2">
      <c r="A24" s="89"/>
      <c r="B24" s="45" t="s">
        <v>220</v>
      </c>
      <c r="C24" s="189" t="s">
        <v>477</v>
      </c>
      <c r="D24" s="26">
        <v>3500</v>
      </c>
      <c r="E24" s="26">
        <v>7000</v>
      </c>
      <c r="F24" s="380">
        <f>+E24</f>
        <v>7000</v>
      </c>
      <c r="G24" s="4"/>
      <c r="H24" s="135"/>
      <c r="I24" s="135"/>
    </row>
    <row r="25" spans="1:9" ht="20.100000000000001" customHeight="1" x14ac:dyDescent="0.2">
      <c r="A25" s="89"/>
      <c r="B25" s="45" t="s">
        <v>221</v>
      </c>
      <c r="C25" s="184" t="s">
        <v>463</v>
      </c>
      <c r="D25" s="26">
        <v>5000</v>
      </c>
      <c r="E25" s="26">
        <v>5000</v>
      </c>
      <c r="F25" s="380">
        <f>+E25</f>
        <v>5000</v>
      </c>
      <c r="G25" s="4"/>
      <c r="H25" s="135"/>
      <c r="I25" s="201"/>
    </row>
    <row r="26" spans="1:9" ht="25.5" customHeight="1" x14ac:dyDescent="0.2">
      <c r="A26" s="89"/>
      <c r="B26" s="45" t="s">
        <v>322</v>
      </c>
      <c r="C26" s="189" t="s">
        <v>452</v>
      </c>
      <c r="D26" s="26">
        <v>500</v>
      </c>
      <c r="E26" s="26">
        <v>500</v>
      </c>
      <c r="F26" s="380">
        <f>+E26</f>
        <v>500</v>
      </c>
      <c r="G26" s="4"/>
      <c r="H26" s="201"/>
      <c r="I26" s="201"/>
    </row>
    <row r="27" spans="1:9" ht="20.100000000000001" customHeight="1" x14ac:dyDescent="0.2">
      <c r="A27" s="89"/>
      <c r="B27" s="45"/>
      <c r="C27" s="46" t="s">
        <v>14</v>
      </c>
      <c r="D27" s="50">
        <f>SUM(D23:D26)</f>
        <v>24000</v>
      </c>
      <c r="E27" s="115">
        <f>SUM(E23:E26)</f>
        <v>25500</v>
      </c>
      <c r="F27" s="242">
        <f>SUM(F23:F26)</f>
        <v>25500</v>
      </c>
      <c r="G27" s="4"/>
    </row>
    <row r="28" spans="1:9" ht="12" customHeight="1" x14ac:dyDescent="0.2">
      <c r="A28" s="89"/>
      <c r="B28" s="41"/>
      <c r="C28" s="51"/>
      <c r="D28" s="47"/>
      <c r="E28" s="47"/>
      <c r="F28" s="299"/>
      <c r="G28" s="4"/>
    </row>
    <row r="29" spans="1:9" ht="20.100000000000001" customHeight="1" x14ac:dyDescent="0.2">
      <c r="A29" s="89"/>
      <c r="B29" s="48" t="s">
        <v>226</v>
      </c>
      <c r="C29" s="15"/>
      <c r="D29" s="47"/>
      <c r="E29" s="47"/>
      <c r="F29" s="299"/>
      <c r="G29" s="4"/>
    </row>
    <row r="30" spans="1:9" ht="20.100000000000001" customHeight="1" x14ac:dyDescent="0.2">
      <c r="A30" s="89"/>
      <c r="B30" s="25" t="s">
        <v>84</v>
      </c>
      <c r="C30" s="25" t="s">
        <v>271</v>
      </c>
      <c r="D30" s="26">
        <v>5000</v>
      </c>
      <c r="E30" s="26">
        <v>5000</v>
      </c>
      <c r="F30" s="380">
        <f t="shared" ref="F30:F36" si="0">+E30</f>
        <v>5000</v>
      </c>
      <c r="G30" s="4"/>
    </row>
    <row r="31" spans="1:9" ht="20.100000000000001" customHeight="1" x14ac:dyDescent="0.25">
      <c r="A31" s="89"/>
      <c r="B31" s="25" t="s">
        <v>85</v>
      </c>
      <c r="C31" s="25" t="s">
        <v>2</v>
      </c>
      <c r="D31" s="26">
        <v>13000</v>
      </c>
      <c r="E31" s="26">
        <v>13000</v>
      </c>
      <c r="F31" s="380">
        <f t="shared" si="0"/>
        <v>13000</v>
      </c>
      <c r="G31" s="506"/>
      <c r="H31" s="516"/>
    </row>
    <row r="32" spans="1:9" ht="20.100000000000001" customHeight="1" x14ac:dyDescent="0.2">
      <c r="A32" s="89"/>
      <c r="B32" s="25" t="s">
        <v>86</v>
      </c>
      <c r="C32" s="25" t="s">
        <v>237</v>
      </c>
      <c r="D32" s="26">
        <v>1500</v>
      </c>
      <c r="E32" s="26">
        <v>1500</v>
      </c>
      <c r="F32" s="380">
        <f t="shared" si="0"/>
        <v>1500</v>
      </c>
      <c r="G32" s="4"/>
    </row>
    <row r="33" spans="1:7" ht="29.1" customHeight="1" x14ac:dyDescent="0.2">
      <c r="A33" s="89"/>
      <c r="B33" s="25" t="s">
        <v>87</v>
      </c>
      <c r="C33" s="189" t="s">
        <v>371</v>
      </c>
      <c r="D33" s="26">
        <v>15000</v>
      </c>
      <c r="E33" s="103">
        <v>15000</v>
      </c>
      <c r="F33" s="380">
        <f t="shared" si="0"/>
        <v>15000</v>
      </c>
      <c r="G33" s="4"/>
    </row>
    <row r="34" spans="1:7" ht="20.100000000000001" customHeight="1" x14ac:dyDescent="0.2">
      <c r="A34" s="89"/>
      <c r="B34" s="25" t="s">
        <v>250</v>
      </c>
      <c r="C34" s="25" t="s">
        <v>334</v>
      </c>
      <c r="D34" s="26">
        <v>1200</v>
      </c>
      <c r="E34" s="26">
        <v>1200</v>
      </c>
      <c r="F34" s="380">
        <f t="shared" si="0"/>
        <v>1200</v>
      </c>
      <c r="G34" s="4"/>
    </row>
    <row r="35" spans="1:7" ht="29.1" customHeight="1" x14ac:dyDescent="0.2">
      <c r="A35" s="89"/>
      <c r="B35" s="25" t="s">
        <v>83</v>
      </c>
      <c r="C35" s="189" t="s">
        <v>339</v>
      </c>
      <c r="D35" s="26">
        <v>500</v>
      </c>
      <c r="E35" s="202">
        <v>500</v>
      </c>
      <c r="F35" s="380">
        <f t="shared" si="0"/>
        <v>500</v>
      </c>
      <c r="G35" s="4"/>
    </row>
    <row r="36" spans="1:7" ht="20.100000000000001" customHeight="1" x14ac:dyDescent="0.2">
      <c r="A36" s="89"/>
      <c r="B36" s="69" t="s">
        <v>277</v>
      </c>
      <c r="C36" s="69" t="s">
        <v>278</v>
      </c>
      <c r="D36" s="26">
        <v>250</v>
      </c>
      <c r="E36" s="100">
        <v>250</v>
      </c>
      <c r="F36" s="380">
        <f t="shared" si="0"/>
        <v>250</v>
      </c>
      <c r="G36" s="4"/>
    </row>
    <row r="37" spans="1:7" ht="20.100000000000001" customHeight="1" x14ac:dyDescent="0.2">
      <c r="A37" s="89"/>
      <c r="B37" s="45"/>
      <c r="C37" s="49" t="s">
        <v>14</v>
      </c>
      <c r="D37" s="50">
        <f>SUM(D30:D36)</f>
        <v>36450</v>
      </c>
      <c r="E37" s="115">
        <f>SUM(E30:E36)</f>
        <v>36450</v>
      </c>
      <c r="F37" s="242">
        <f>SUM(F30:F36)</f>
        <v>36450</v>
      </c>
      <c r="G37" s="4"/>
    </row>
    <row r="38" spans="1:7" ht="20.100000000000001" customHeight="1" x14ac:dyDescent="0.2">
      <c r="A38" s="89"/>
      <c r="B38" s="41"/>
      <c r="C38" s="41"/>
      <c r="D38" s="47"/>
      <c r="E38" s="120"/>
      <c r="F38" s="299"/>
      <c r="G38" s="4"/>
    </row>
    <row r="39" spans="1:7" ht="20.100000000000001" customHeight="1" x14ac:dyDescent="0.2">
      <c r="A39" s="89"/>
      <c r="B39" s="110" t="s">
        <v>205</v>
      </c>
      <c r="C39" s="104"/>
      <c r="D39" s="101">
        <f>D37+D27</f>
        <v>60450</v>
      </c>
      <c r="E39" s="127">
        <f>E37+E27</f>
        <v>61950</v>
      </c>
      <c r="F39" s="242">
        <f>F37+F27</f>
        <v>61950</v>
      </c>
      <c r="G39" s="4"/>
    </row>
    <row r="40" spans="1:7" ht="20.100000000000001" customHeight="1" thickBot="1" x14ac:dyDescent="0.25">
      <c r="A40" s="94"/>
      <c r="B40" s="105"/>
      <c r="C40" s="56"/>
      <c r="D40" s="57"/>
      <c r="E40" s="57"/>
      <c r="F40" s="300"/>
      <c r="G40" s="4"/>
    </row>
    <row r="41" spans="1:7" ht="20.100000000000001" customHeight="1" thickBot="1" x14ac:dyDescent="0.25">
      <c r="A41" s="375"/>
      <c r="B41" s="55"/>
      <c r="C41" s="56"/>
      <c r="D41" s="57"/>
      <c r="E41" s="77"/>
      <c r="F41" s="376"/>
      <c r="G41" s="4"/>
    </row>
    <row r="42" spans="1:7" ht="20.100000000000001" customHeight="1" x14ac:dyDescent="0.2">
      <c r="A42" s="89"/>
      <c r="B42" s="48" t="s">
        <v>77</v>
      </c>
      <c r="C42" s="41"/>
      <c r="D42" s="47"/>
      <c r="E42" s="47"/>
      <c r="F42" s="299"/>
      <c r="G42" s="4"/>
    </row>
    <row r="43" spans="1:7" ht="20.100000000000001" customHeight="1" x14ac:dyDescent="0.2">
      <c r="A43" s="89"/>
      <c r="B43" s="25" t="s">
        <v>81</v>
      </c>
      <c r="C43" s="25" t="s">
        <v>369</v>
      </c>
      <c r="D43" s="26">
        <v>1500</v>
      </c>
      <c r="E43" s="26">
        <v>1400</v>
      </c>
      <c r="F43" s="380">
        <f>+E43</f>
        <v>1400</v>
      </c>
      <c r="G43" s="4"/>
    </row>
    <row r="44" spans="1:7" ht="20.100000000000001" customHeight="1" x14ac:dyDescent="0.2">
      <c r="A44" s="89"/>
      <c r="B44" s="45"/>
      <c r="C44" s="49" t="s">
        <v>14</v>
      </c>
      <c r="D44" s="50">
        <f>SUM(D43)</f>
        <v>1500</v>
      </c>
      <c r="E44" s="115">
        <f>SUM(E43)</f>
        <v>1400</v>
      </c>
      <c r="F44" s="242">
        <f>SUM(F43)</f>
        <v>1400</v>
      </c>
      <c r="G44" s="4"/>
    </row>
    <row r="45" spans="1:7" ht="20.100000000000001" customHeight="1" x14ac:dyDescent="0.2">
      <c r="A45" s="89"/>
      <c r="B45" s="48"/>
      <c r="C45" s="41"/>
      <c r="D45" s="47"/>
      <c r="E45" s="47"/>
      <c r="F45" s="299"/>
      <c r="G45" s="4"/>
    </row>
    <row r="46" spans="1:7" ht="20.100000000000001" customHeight="1" x14ac:dyDescent="0.2">
      <c r="A46" s="89"/>
      <c r="B46" s="48" t="s">
        <v>62</v>
      </c>
      <c r="C46" s="41"/>
      <c r="D46" s="47"/>
      <c r="E46" s="47"/>
      <c r="F46" s="299"/>
      <c r="G46" s="4"/>
    </row>
    <row r="47" spans="1:7" ht="20.100000000000001" customHeight="1" x14ac:dyDescent="0.2">
      <c r="A47" s="89"/>
      <c r="B47" s="25" t="s">
        <v>82</v>
      </c>
      <c r="C47" s="25" t="s">
        <v>409</v>
      </c>
      <c r="D47" s="26">
        <v>600</v>
      </c>
      <c r="E47" s="26">
        <v>550</v>
      </c>
      <c r="F47" s="381">
        <f>+E47</f>
        <v>550</v>
      </c>
      <c r="G47" s="4"/>
    </row>
    <row r="48" spans="1:7" ht="20.100000000000001" customHeight="1" x14ac:dyDescent="0.2">
      <c r="A48" s="89"/>
      <c r="B48" s="45"/>
      <c r="C48" s="49" t="s">
        <v>14</v>
      </c>
      <c r="D48" s="50">
        <f>SUM(D47)</f>
        <v>600</v>
      </c>
      <c r="E48" s="115">
        <f>SUM(E47)</f>
        <v>550</v>
      </c>
      <c r="F48" s="242">
        <f>SUM(F47)</f>
        <v>550</v>
      </c>
      <c r="G48" s="4"/>
    </row>
    <row r="49" spans="1:9" ht="20.100000000000001" customHeight="1" x14ac:dyDescent="0.2">
      <c r="A49" s="89"/>
      <c r="B49" s="41"/>
      <c r="C49" s="41"/>
      <c r="D49" s="47"/>
      <c r="E49" s="120"/>
      <c r="F49" s="389"/>
      <c r="G49" s="4"/>
    </row>
    <row r="50" spans="1:9" ht="20.100000000000001" customHeight="1" x14ac:dyDescent="0.2">
      <c r="A50" s="89"/>
      <c r="B50" s="110" t="s">
        <v>224</v>
      </c>
      <c r="C50" s="106"/>
      <c r="D50" s="101">
        <f>D48+D44</f>
        <v>2100</v>
      </c>
      <c r="E50" s="127">
        <f>E48+E44</f>
        <v>1950</v>
      </c>
      <c r="F50" s="242">
        <f>F48+F44</f>
        <v>1950</v>
      </c>
      <c r="G50" s="4"/>
    </row>
    <row r="51" spans="1:9" ht="20.100000000000001" customHeight="1" thickBot="1" x14ac:dyDescent="0.25">
      <c r="A51" s="94"/>
      <c r="B51" s="55"/>
      <c r="C51" s="55"/>
      <c r="D51" s="57"/>
      <c r="E51" s="57"/>
      <c r="F51" s="300"/>
      <c r="G51" s="4"/>
    </row>
    <row r="52" spans="1:9" ht="20.100000000000001" customHeight="1" thickBot="1" x14ac:dyDescent="0.25">
      <c r="A52" s="15"/>
      <c r="B52" s="48"/>
      <c r="C52" s="48"/>
      <c r="D52" s="53"/>
      <c r="E52" s="47"/>
      <c r="F52" s="30"/>
      <c r="G52" s="4"/>
    </row>
    <row r="53" spans="1:9" ht="20.100000000000001" customHeight="1" x14ac:dyDescent="0.2">
      <c r="A53" s="88"/>
      <c r="B53" s="493" t="s">
        <v>257</v>
      </c>
      <c r="C53" s="60"/>
      <c r="D53" s="58"/>
      <c r="E53" s="58"/>
      <c r="F53" s="301"/>
      <c r="G53" s="4"/>
    </row>
    <row r="54" spans="1:9" ht="20.100000000000001" customHeight="1" x14ac:dyDescent="0.55000000000000004">
      <c r="A54" s="89"/>
      <c r="B54" s="25" t="s">
        <v>279</v>
      </c>
      <c r="C54" s="25" t="s">
        <v>261</v>
      </c>
      <c r="D54" s="26">
        <v>92392</v>
      </c>
      <c r="E54" s="26">
        <v>93674</v>
      </c>
      <c r="F54" s="380">
        <f>+E54</f>
        <v>93674</v>
      </c>
      <c r="G54" s="491"/>
      <c r="H54" s="597"/>
      <c r="I54" s="597"/>
    </row>
    <row r="55" spans="1:9" ht="20.100000000000001" customHeight="1" x14ac:dyDescent="0.2">
      <c r="A55" s="89"/>
      <c r="B55" s="174" t="s">
        <v>262</v>
      </c>
      <c r="C55" s="175"/>
      <c r="D55" s="176">
        <f>SUM(D54:D54)</f>
        <v>92392</v>
      </c>
      <c r="E55" s="179">
        <f>SUM(E54:E54)</f>
        <v>93674</v>
      </c>
      <c r="F55" s="242">
        <f>SUM(F54:F54)</f>
        <v>93674</v>
      </c>
      <c r="G55" s="4"/>
    </row>
    <row r="56" spans="1:9" ht="20.100000000000001" customHeight="1" x14ac:dyDescent="0.2">
      <c r="A56" s="89"/>
      <c r="B56" s="611"/>
      <c r="C56" s="611"/>
      <c r="D56" s="611"/>
      <c r="E56" s="611"/>
      <c r="F56" s="612"/>
      <c r="G56" s="4"/>
    </row>
    <row r="57" spans="1:9" ht="20.100000000000001" customHeight="1" x14ac:dyDescent="0.25">
      <c r="A57" s="89"/>
      <c r="B57" s="424" t="s">
        <v>453</v>
      </c>
      <c r="C57" s="425" t="s">
        <v>449</v>
      </c>
      <c r="D57" s="26">
        <v>2000</v>
      </c>
      <c r="E57" s="26">
        <v>1240</v>
      </c>
      <c r="F57" s="494">
        <f>+E57</f>
        <v>1240</v>
      </c>
      <c r="G57" s="4"/>
    </row>
    <row r="58" spans="1:9" ht="20.100000000000001" customHeight="1" thickBot="1" x14ac:dyDescent="0.3">
      <c r="A58" s="94"/>
      <c r="B58" s="613" t="s">
        <v>450</v>
      </c>
      <c r="C58" s="614"/>
      <c r="D58" s="492">
        <f>+D57</f>
        <v>2000</v>
      </c>
      <c r="E58" s="492">
        <f>SUM(E57:E57)</f>
        <v>1240</v>
      </c>
      <c r="F58" s="495">
        <f>SUM(E57:E57)</f>
        <v>1240</v>
      </c>
      <c r="G58" s="4"/>
    </row>
    <row r="59" spans="1:9" ht="20.25" customHeight="1" thickBot="1" x14ac:dyDescent="0.25">
      <c r="A59" s="15"/>
      <c r="B59" s="48"/>
      <c r="C59" s="41"/>
      <c r="D59" s="47"/>
      <c r="E59" s="47"/>
      <c r="F59" s="30"/>
      <c r="G59" s="4"/>
    </row>
    <row r="60" spans="1:9" ht="20.100000000000001" customHeight="1" thickBot="1" x14ac:dyDescent="0.25">
      <c r="A60" s="15"/>
      <c r="B60" s="286" t="s">
        <v>258</v>
      </c>
      <c r="C60" s="287"/>
      <c r="D60" s="288">
        <f>+D55+D50+D39+D19+D58</f>
        <v>164932</v>
      </c>
      <c r="E60" s="289">
        <f>E55+E50+E39+E19+E58</f>
        <v>166414</v>
      </c>
      <c r="F60" s="270">
        <f>F55+F50+F39+F19+F58</f>
        <v>166414</v>
      </c>
      <c r="G60" s="4"/>
    </row>
    <row r="61" spans="1:9" ht="20.100000000000001" customHeight="1" x14ac:dyDescent="0.2">
      <c r="A61" s="15"/>
      <c r="B61" s="525"/>
      <c r="C61" s="98"/>
      <c r="D61" s="290"/>
      <c r="E61" s="526"/>
      <c r="F61" s="527"/>
      <c r="G61" s="4"/>
    </row>
    <row r="62" spans="1:9" ht="0.75" customHeight="1" x14ac:dyDescent="0.2">
      <c r="A62" s="15"/>
      <c r="C62" s="41"/>
      <c r="D62" s="53"/>
      <c r="E62" s="159"/>
      <c r="F62" s="4"/>
      <c r="G62" s="48"/>
    </row>
    <row r="63" spans="1:9" ht="0.75" customHeight="1" thickBot="1" x14ac:dyDescent="0.25">
      <c r="A63" s="15"/>
      <c r="B63" s="48"/>
      <c r="C63" s="524"/>
      <c r="D63" s="53"/>
      <c r="E63" s="159"/>
      <c r="F63" s="4"/>
      <c r="G63" s="4"/>
    </row>
    <row r="64" spans="1:9" ht="30" customHeight="1" thickBot="1" x14ac:dyDescent="0.25">
      <c r="A64" s="598" t="s">
        <v>263</v>
      </c>
      <c r="B64" s="599"/>
      <c r="C64" s="601"/>
      <c r="D64" s="599"/>
      <c r="E64" s="599"/>
      <c r="F64" s="600"/>
      <c r="G64" s="4"/>
    </row>
    <row r="65" spans="1:8" ht="9.9499999999999993" customHeight="1" x14ac:dyDescent="0.2">
      <c r="A65" s="89"/>
      <c r="B65" s="371"/>
      <c r="C65" s="372"/>
      <c r="D65" s="373"/>
      <c r="E65" s="373"/>
      <c r="F65" s="374"/>
      <c r="G65" s="4"/>
    </row>
    <row r="66" spans="1:8" ht="20.100000000000001" customHeight="1" x14ac:dyDescent="0.2">
      <c r="A66" s="89"/>
      <c r="B66" s="337" t="s">
        <v>264</v>
      </c>
      <c r="C66" s="41"/>
      <c r="D66" s="47"/>
      <c r="E66" s="496" t="str">
        <f>+'WF 2023-2024'!E108</f>
        <v>Auto Calc.</v>
      </c>
      <c r="F66" s="39"/>
      <c r="G66" s="4"/>
    </row>
    <row r="67" spans="1:8" ht="20.100000000000001" customHeight="1" x14ac:dyDescent="0.25">
      <c r="A67" s="89"/>
      <c r="B67" s="25" t="s">
        <v>88</v>
      </c>
      <c r="C67" s="25" t="s">
        <v>89</v>
      </c>
      <c r="D67" s="26">
        <v>72540</v>
      </c>
      <c r="E67" s="520">
        <v>72540</v>
      </c>
      <c r="F67" s="380">
        <f>+E67</f>
        <v>72540</v>
      </c>
      <c r="G67" s="506">
        <f>+'WF 2023-2024'!G82</f>
        <v>0</v>
      </c>
    </row>
    <row r="68" spans="1:8" ht="20.100000000000001" customHeight="1" x14ac:dyDescent="0.2">
      <c r="A68" s="89"/>
      <c r="B68" s="25" t="s">
        <v>417</v>
      </c>
      <c r="C68" s="25" t="s">
        <v>418</v>
      </c>
      <c r="D68" s="26">
        <v>0</v>
      </c>
      <c r="E68" s="26">
        <v>0</v>
      </c>
      <c r="F68" s="432">
        <f>+E68</f>
        <v>0</v>
      </c>
      <c r="G68" s="4"/>
    </row>
    <row r="69" spans="1:8" ht="20.100000000000001" customHeight="1" x14ac:dyDescent="0.2">
      <c r="A69" s="89"/>
      <c r="B69" s="25" t="s">
        <v>90</v>
      </c>
      <c r="C69" s="25" t="s">
        <v>91</v>
      </c>
      <c r="D69" s="26">
        <v>0</v>
      </c>
      <c r="E69" s="26">
        <v>200</v>
      </c>
      <c r="F69" s="432">
        <f>+E69</f>
        <v>200</v>
      </c>
    </row>
    <row r="70" spans="1:8" ht="20.100000000000001" customHeight="1" x14ac:dyDescent="0.2">
      <c r="A70" s="89"/>
      <c r="B70" s="25" t="s">
        <v>92</v>
      </c>
      <c r="C70" s="25" t="s">
        <v>93</v>
      </c>
      <c r="D70" s="26">
        <v>0</v>
      </c>
      <c r="E70" s="26">
        <v>0</v>
      </c>
      <c r="F70" s="432">
        <f>+E70</f>
        <v>0</v>
      </c>
      <c r="G70" s="4"/>
    </row>
    <row r="71" spans="1:8" ht="20.100000000000001" customHeight="1" x14ac:dyDescent="0.2">
      <c r="A71" s="89"/>
      <c r="B71" s="84"/>
      <c r="C71" s="46" t="s">
        <v>14</v>
      </c>
      <c r="D71" s="50">
        <f>SUM(D67:D70)</f>
        <v>72540</v>
      </c>
      <c r="E71" s="115">
        <f>SUM(E67:E70)</f>
        <v>72740</v>
      </c>
      <c r="F71" s="242">
        <f>SUM(F67:F70)</f>
        <v>72740</v>
      </c>
      <c r="G71" s="4"/>
    </row>
    <row r="72" spans="1:8" ht="20.100000000000001" customHeight="1" x14ac:dyDescent="0.2">
      <c r="A72" s="89"/>
      <c r="B72" s="233"/>
      <c r="C72" s="51"/>
      <c r="D72" s="47"/>
      <c r="E72" s="120"/>
      <c r="F72" s="389"/>
      <c r="G72" s="4"/>
    </row>
    <row r="73" spans="1:8" ht="20.100000000000001" customHeight="1" x14ac:dyDescent="0.2">
      <c r="A73" s="89"/>
      <c r="B73" s="292" t="s">
        <v>259</v>
      </c>
      <c r="C73" s="107"/>
      <c r="D73" s="210">
        <f>D71</f>
        <v>72540</v>
      </c>
      <c r="E73" s="211">
        <f>E71</f>
        <v>72740</v>
      </c>
      <c r="F73" s="274">
        <f>F71</f>
        <v>72740</v>
      </c>
      <c r="G73" s="4"/>
    </row>
    <row r="74" spans="1:8" ht="20.100000000000001" customHeight="1" thickBot="1" x14ac:dyDescent="0.25">
      <c r="A74" s="89"/>
      <c r="B74" s="56"/>
      <c r="C74" s="56"/>
      <c r="D74" s="293"/>
      <c r="E74" s="77"/>
      <c r="F74" s="38"/>
      <c r="G74" s="4"/>
    </row>
    <row r="75" spans="1:8" ht="30" customHeight="1" x14ac:dyDescent="0.2">
      <c r="A75" s="89"/>
      <c r="B75" s="607" t="s">
        <v>375</v>
      </c>
      <c r="C75" s="608"/>
      <c r="D75" s="608"/>
      <c r="E75" s="608"/>
      <c r="F75" s="294"/>
      <c r="G75" s="4"/>
    </row>
    <row r="76" spans="1:8" ht="20.100000000000001" customHeight="1" x14ac:dyDescent="0.2">
      <c r="A76" s="89"/>
      <c r="B76" s="291" t="s">
        <v>470</v>
      </c>
      <c r="C76" s="98"/>
      <c r="D76" s="513">
        <v>279</v>
      </c>
      <c r="E76" s="290"/>
      <c r="F76" s="295"/>
      <c r="G76" s="4"/>
    </row>
    <row r="77" spans="1:8" ht="20.100000000000001" customHeight="1" x14ac:dyDescent="0.2">
      <c r="A77" s="89"/>
      <c r="B77" s="291" t="s">
        <v>471</v>
      </c>
      <c r="C77" s="98"/>
      <c r="D77" s="514">
        <v>65</v>
      </c>
      <c r="E77" s="515">
        <f>+D76*D77*4</f>
        <v>72540</v>
      </c>
      <c r="F77" s="295"/>
      <c r="G77" s="4"/>
    </row>
    <row r="78" spans="1:8" ht="30" customHeight="1" thickBot="1" x14ac:dyDescent="0.25">
      <c r="A78" s="94"/>
      <c r="B78" s="497" t="s">
        <v>387</v>
      </c>
      <c r="C78" s="498"/>
      <c r="D78" s="498"/>
      <c r="E78" s="498"/>
      <c r="F78" s="296"/>
      <c r="G78" s="4"/>
    </row>
    <row r="79" spans="1:8" ht="20.100000000000001" customHeight="1" thickBot="1" x14ac:dyDescent="0.25">
      <c r="A79" s="15"/>
      <c r="B79" s="41"/>
      <c r="C79" s="41"/>
      <c r="D79" s="64"/>
      <c r="E79" s="47"/>
      <c r="F79" s="4"/>
      <c r="G79" s="4"/>
    </row>
    <row r="80" spans="1:8" ht="20.100000000000001" customHeight="1" thickBot="1" x14ac:dyDescent="0.25">
      <c r="A80" s="602" t="s">
        <v>94</v>
      </c>
      <c r="B80" s="603"/>
      <c r="C80" s="603"/>
      <c r="D80" s="603"/>
      <c r="E80" s="603"/>
      <c r="F80" s="604"/>
      <c r="G80" s="4"/>
      <c r="H80" s="193"/>
    </row>
    <row r="81" spans="1:8" ht="9.9499999999999993" customHeight="1" thickBot="1" x14ac:dyDescent="0.25">
      <c r="A81" s="15"/>
      <c r="B81" s="62"/>
      <c r="C81" s="41"/>
      <c r="D81" s="64"/>
      <c r="E81" s="496"/>
      <c r="F81" s="4"/>
      <c r="G81" s="4"/>
    </row>
    <row r="82" spans="1:8" ht="20.100000000000001" customHeight="1" x14ac:dyDescent="0.2">
      <c r="A82" s="88"/>
      <c r="B82" s="43" t="s">
        <v>280</v>
      </c>
      <c r="C82" s="60"/>
      <c r="D82" s="108"/>
      <c r="E82" s="463" t="str">
        <f>+E66</f>
        <v>Auto Calc.</v>
      </c>
      <c r="F82" s="37"/>
      <c r="G82" s="4"/>
      <c r="H82" s="193"/>
    </row>
    <row r="83" spans="1:8" ht="20.100000000000001" customHeight="1" x14ac:dyDescent="0.25">
      <c r="A83" s="89"/>
      <c r="B83" s="25" t="s">
        <v>260</v>
      </c>
      <c r="C83" s="25" t="s">
        <v>265</v>
      </c>
      <c r="D83" s="26">
        <v>92392</v>
      </c>
      <c r="E83" s="521">
        <v>93674</v>
      </c>
      <c r="F83" s="380">
        <f>+E83</f>
        <v>93674</v>
      </c>
      <c r="G83" s="505"/>
      <c r="H83" s="487"/>
    </row>
    <row r="84" spans="1:8" ht="20.100000000000001" customHeight="1" x14ac:dyDescent="0.2">
      <c r="A84" s="89"/>
      <c r="B84" s="84"/>
      <c r="C84" s="46" t="s">
        <v>14</v>
      </c>
      <c r="D84" s="50">
        <f>SUM(D83)</f>
        <v>92392</v>
      </c>
      <c r="E84" s="522">
        <f>SUM(E83)</f>
        <v>93674</v>
      </c>
      <c r="F84" s="399">
        <f>SUM(F83)</f>
        <v>93674</v>
      </c>
      <c r="G84" s="4"/>
    </row>
    <row r="85" spans="1:8" ht="15" x14ac:dyDescent="0.2">
      <c r="A85" s="89"/>
      <c r="B85" s="337" t="s">
        <v>75</v>
      </c>
      <c r="C85" s="41"/>
      <c r="D85" s="47"/>
      <c r="E85" s="121"/>
      <c r="F85" s="389"/>
    </row>
    <row r="86" spans="1:8" ht="14.25" x14ac:dyDescent="0.2">
      <c r="A86" s="89"/>
      <c r="B86" s="25" t="s">
        <v>435</v>
      </c>
      <c r="C86" s="25" t="s">
        <v>75</v>
      </c>
      <c r="D86" s="26">
        <v>0</v>
      </c>
      <c r="E86" s="70">
        <v>0</v>
      </c>
      <c r="F86" s="432">
        <v>0</v>
      </c>
    </row>
    <row r="87" spans="1:8" ht="20.100000000000001" customHeight="1" x14ac:dyDescent="0.2">
      <c r="A87" s="89"/>
      <c r="B87" s="233"/>
      <c r="C87" s="111"/>
      <c r="D87" s="112"/>
      <c r="E87" s="128"/>
      <c r="F87" s="389"/>
      <c r="G87" s="4"/>
    </row>
    <row r="88" spans="1:8" ht="20.100000000000001" customHeight="1" x14ac:dyDescent="0.2">
      <c r="A88" s="89"/>
      <c r="B88" s="174" t="s">
        <v>436</v>
      </c>
      <c r="C88" s="175"/>
      <c r="D88" s="208">
        <f>+D83+D86</f>
        <v>92392</v>
      </c>
      <c r="E88" s="209">
        <f>E84</f>
        <v>93674</v>
      </c>
      <c r="F88" s="400">
        <f>+F84+F86</f>
        <v>93674</v>
      </c>
      <c r="G88" s="4"/>
    </row>
    <row r="89" spans="1:8" ht="20.100000000000001" customHeight="1" thickBot="1" x14ac:dyDescent="0.25">
      <c r="A89" s="89"/>
      <c r="B89" s="56"/>
      <c r="C89" s="56"/>
      <c r="D89" s="293"/>
      <c r="E89" s="77"/>
      <c r="F89" s="38"/>
      <c r="G89" s="4"/>
    </row>
    <row r="90" spans="1:8" ht="30" customHeight="1" x14ac:dyDescent="0.2">
      <c r="A90" s="89"/>
      <c r="B90" s="609" t="s">
        <v>375</v>
      </c>
      <c r="C90" s="610"/>
      <c r="D90" s="610"/>
      <c r="E90" s="610"/>
      <c r="F90" s="297"/>
      <c r="G90" s="4"/>
    </row>
    <row r="91" spans="1:8" ht="20.100000000000001" customHeight="1" x14ac:dyDescent="0.2">
      <c r="A91" s="89"/>
      <c r="B91" s="298" t="s">
        <v>474</v>
      </c>
      <c r="C91" s="177"/>
      <c r="D91" s="502">
        <v>264</v>
      </c>
      <c r="E91" s="178"/>
      <c r="F91" s="297"/>
      <c r="G91" s="4"/>
    </row>
    <row r="92" spans="1:8" ht="20.100000000000001" customHeight="1" x14ac:dyDescent="0.55000000000000004">
      <c r="A92" s="89"/>
      <c r="B92" s="298" t="s">
        <v>475</v>
      </c>
      <c r="C92" s="177"/>
      <c r="D92" s="504">
        <v>88.71</v>
      </c>
      <c r="E92" s="503">
        <f>+D91*D92*4</f>
        <v>93677.759999999995</v>
      </c>
      <c r="F92" s="297"/>
      <c r="G92" s="507"/>
      <c r="H92" s="491"/>
    </row>
    <row r="93" spans="1:8" ht="30" customHeight="1" thickBot="1" x14ac:dyDescent="0.25">
      <c r="A93" s="89"/>
      <c r="B93" s="508" t="s">
        <v>388</v>
      </c>
      <c r="C93" s="509"/>
      <c r="D93" s="509"/>
      <c r="E93" s="509"/>
      <c r="F93" s="510"/>
      <c r="G93" s="4"/>
    </row>
    <row r="94" spans="1:8" ht="20.100000000000001" customHeight="1" thickBot="1" x14ac:dyDescent="0.25">
      <c r="A94" s="94"/>
      <c r="B94" s="605"/>
      <c r="C94" s="605"/>
      <c r="D94" s="605"/>
      <c r="E94" s="605"/>
      <c r="F94" s="38"/>
      <c r="G94" s="4"/>
    </row>
    <row r="95" spans="1:8" ht="24.75" customHeight="1" thickBot="1" x14ac:dyDescent="0.25">
      <c r="A95" s="15"/>
      <c r="B95" s="15"/>
      <c r="C95" s="305"/>
      <c r="D95" s="305"/>
      <c r="E95" s="305"/>
      <c r="F95" s="4"/>
      <c r="G95" s="4"/>
    </row>
    <row r="96" spans="1:8" ht="40.5" customHeight="1" thickBot="1" x14ac:dyDescent="0.3">
      <c r="A96" s="15"/>
      <c r="B96" s="286" t="s">
        <v>292</v>
      </c>
      <c r="C96" s="287"/>
      <c r="D96" s="288">
        <f>D88+D73</f>
        <v>164932</v>
      </c>
      <c r="E96" s="306">
        <f>E88+E73</f>
        <v>166414</v>
      </c>
      <c r="F96" s="270">
        <f>F88+F73</f>
        <v>166414</v>
      </c>
      <c r="G96" s="303"/>
    </row>
    <row r="97" spans="1:7" ht="12" customHeight="1" x14ac:dyDescent="0.2">
      <c r="A97" s="15"/>
      <c r="B97" s="15"/>
      <c r="C97" s="15"/>
      <c r="D97" s="370"/>
      <c r="E97" s="82"/>
    </row>
    <row r="98" spans="1:7" ht="12" customHeight="1" x14ac:dyDescent="0.2">
      <c r="C98" s="15"/>
      <c r="D98" s="512">
        <f>+D96-D60</f>
        <v>0</v>
      </c>
      <c r="E98" s="512">
        <f>+E96-E60</f>
        <v>0</v>
      </c>
      <c r="F98" s="512">
        <f>+F96-F60</f>
        <v>0</v>
      </c>
      <c r="G98" s="316"/>
    </row>
    <row r="100" spans="1:7" x14ac:dyDescent="0.2">
      <c r="G100" s="23"/>
    </row>
  </sheetData>
  <mergeCells count="10">
    <mergeCell ref="H54:I54"/>
    <mergeCell ref="A4:F4"/>
    <mergeCell ref="A64:F64"/>
    <mergeCell ref="A80:F80"/>
    <mergeCell ref="B94:E94"/>
    <mergeCell ref="B21:E21"/>
    <mergeCell ref="B75:E75"/>
    <mergeCell ref="B90:E90"/>
    <mergeCell ref="B56:F56"/>
    <mergeCell ref="B58:C58"/>
  </mergeCells>
  <phoneticPr fontId="5" type="noConversion"/>
  <printOptions horizontalCentered="1"/>
  <pageMargins left="0.25" right="0.25" top="0.5" bottom="0.5" header="0.2" footer="0.2"/>
  <pageSetup scale="94" fitToWidth="4" fitToHeight="3" orientation="portrait" r:id="rId1"/>
  <headerFooter alignWithMargins="0">
    <oddFooter>&amp;RPage &amp;P of &amp;N</oddFooter>
  </headerFooter>
  <rowBreaks count="2" manualBreakCount="2">
    <brk id="40" max="5" man="1"/>
    <brk id="62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L24"/>
  <sheetViews>
    <sheetView workbookViewId="0">
      <selection activeCell="C8" sqref="C8"/>
    </sheetView>
  </sheetViews>
  <sheetFormatPr defaultRowHeight="12.75" x14ac:dyDescent="0.2"/>
  <cols>
    <col min="1" max="1" width="10.42578125" customWidth="1"/>
    <col min="3" max="3" width="9.140625" bestFit="1" customWidth="1"/>
    <col min="5" max="5" width="9.140625" bestFit="1" customWidth="1"/>
    <col min="7" max="7" width="9.140625" bestFit="1" customWidth="1"/>
    <col min="11" max="11" width="10.140625" bestFit="1" customWidth="1"/>
    <col min="12" max="12" width="9.140625" bestFit="1" customWidth="1"/>
  </cols>
  <sheetData>
    <row r="2" spans="1:11" x14ac:dyDescent="0.2">
      <c r="C2" s="203" t="s">
        <v>424</v>
      </c>
      <c r="D2" s="203"/>
      <c r="E2" s="203"/>
      <c r="F2" s="203"/>
      <c r="G2" s="203"/>
    </row>
    <row r="3" spans="1:11" x14ac:dyDescent="0.2">
      <c r="C3" s="203" t="s">
        <v>419</v>
      </c>
      <c r="D3" s="203"/>
      <c r="E3" s="203"/>
      <c r="F3" s="203"/>
      <c r="G3" s="203"/>
    </row>
    <row r="4" spans="1:11" x14ac:dyDescent="0.2">
      <c r="A4" s="328"/>
      <c r="B4" s="328"/>
      <c r="C4" s="329" t="s">
        <v>137</v>
      </c>
      <c r="D4" s="329"/>
      <c r="E4" s="329" t="s">
        <v>150</v>
      </c>
      <c r="F4" s="329"/>
      <c r="G4" s="329" t="s">
        <v>151</v>
      </c>
      <c r="H4" s="328"/>
      <c r="I4" s="328"/>
    </row>
    <row r="6" spans="1:11" x14ac:dyDescent="0.2">
      <c r="A6" s="193" t="s">
        <v>420</v>
      </c>
      <c r="C6" s="321"/>
      <c r="D6" s="321"/>
      <c r="E6" s="321"/>
      <c r="F6" s="321"/>
      <c r="G6" s="321">
        <f>+'SF 2023-2024'!F23</f>
        <v>13000</v>
      </c>
      <c r="H6" s="193" t="s">
        <v>430</v>
      </c>
    </row>
    <row r="7" spans="1:11" x14ac:dyDescent="0.2">
      <c r="C7" s="321"/>
      <c r="D7" s="321"/>
      <c r="E7" s="321"/>
      <c r="F7" s="321"/>
      <c r="G7" s="321"/>
    </row>
    <row r="8" spans="1:11" x14ac:dyDescent="0.2">
      <c r="A8" s="193" t="s">
        <v>421</v>
      </c>
      <c r="C8" s="321">
        <f>+'GF 2023-2024'!F114</f>
        <v>18000</v>
      </c>
      <c r="D8" s="321"/>
      <c r="E8" s="321">
        <f>+'WF 2023-2024'!F30</f>
        <v>13000</v>
      </c>
      <c r="F8" s="321"/>
      <c r="G8" s="321">
        <f>+'SF 2023-2024'!F24</f>
        <v>7000</v>
      </c>
      <c r="H8" s="193" t="s">
        <v>431</v>
      </c>
    </row>
    <row r="9" spans="1:11" x14ac:dyDescent="0.2">
      <c r="C9" s="321"/>
      <c r="D9" s="321"/>
      <c r="E9" s="321"/>
      <c r="F9" s="321"/>
      <c r="G9" s="321"/>
    </row>
    <row r="10" spans="1:11" x14ac:dyDescent="0.2">
      <c r="A10" s="193" t="s">
        <v>422</v>
      </c>
      <c r="C10" s="321">
        <f>+'GF 2023-2024'!F115</f>
        <v>10000</v>
      </c>
      <c r="D10" s="321"/>
      <c r="E10" s="321">
        <f>+'WF 2023-2024'!F31</f>
        <v>6200</v>
      </c>
      <c r="F10" s="321"/>
      <c r="G10" s="321"/>
      <c r="H10" s="193" t="s">
        <v>428</v>
      </c>
    </row>
    <row r="11" spans="1:11" x14ac:dyDescent="0.2">
      <c r="C11" s="321"/>
      <c r="D11" s="321"/>
      <c r="E11" s="321"/>
      <c r="F11" s="321"/>
      <c r="G11" s="321"/>
    </row>
    <row r="12" spans="1:11" x14ac:dyDescent="0.2">
      <c r="A12" s="193" t="s">
        <v>423</v>
      </c>
      <c r="C12" s="321">
        <f>+'GF 2023-2024'!F160</f>
        <v>0</v>
      </c>
      <c r="D12" s="321"/>
      <c r="E12" s="321"/>
      <c r="F12" s="321"/>
      <c r="G12" s="321"/>
      <c r="H12" s="193" t="s">
        <v>429</v>
      </c>
    </row>
    <row r="13" spans="1:11" x14ac:dyDescent="0.2">
      <c r="B13" s="323"/>
      <c r="C13" s="321"/>
      <c r="D13" s="321"/>
      <c r="E13" s="321"/>
      <c r="F13" s="321"/>
      <c r="G13" s="321"/>
    </row>
    <row r="14" spans="1:11" x14ac:dyDescent="0.2">
      <c r="A14" s="193" t="s">
        <v>425</v>
      </c>
      <c r="B14" s="323">
        <f>500+500</f>
        <v>1000</v>
      </c>
      <c r="C14" s="321">
        <f>+B14/2</f>
        <v>500</v>
      </c>
      <c r="D14" s="321"/>
      <c r="E14" s="321">
        <f>+C14/2</f>
        <v>250</v>
      </c>
      <c r="F14" s="321"/>
      <c r="G14" s="321">
        <f>+C14/2</f>
        <v>250</v>
      </c>
      <c r="H14" s="193" t="s">
        <v>427</v>
      </c>
      <c r="J14" s="330">
        <v>-9060</v>
      </c>
      <c r="K14" s="193" t="s">
        <v>434</v>
      </c>
    </row>
    <row r="15" spans="1:11" x14ac:dyDescent="0.2">
      <c r="A15" s="193"/>
      <c r="B15" s="323"/>
      <c r="C15" s="321"/>
      <c r="D15" s="321"/>
      <c r="E15" s="321"/>
      <c r="F15" s="321"/>
      <c r="G15" s="321"/>
      <c r="J15" s="330"/>
    </row>
    <row r="16" spans="1:11" x14ac:dyDescent="0.2">
      <c r="A16" s="193" t="s">
        <v>426</v>
      </c>
      <c r="B16" s="327">
        <v>0.104</v>
      </c>
      <c r="C16" s="321">
        <f>SUM(C6:C12)*B16</f>
        <v>2912</v>
      </c>
      <c r="D16" s="321"/>
      <c r="E16" s="321">
        <f>SUM(E6:E12)*B16</f>
        <v>1996.8</v>
      </c>
      <c r="F16" s="321"/>
      <c r="G16" s="321">
        <f>SUM(G6:G12)*B16</f>
        <v>2080</v>
      </c>
      <c r="J16" s="330">
        <v>-9010</v>
      </c>
      <c r="K16" s="193" t="s">
        <v>434</v>
      </c>
    </row>
    <row r="17" spans="1:12" ht="13.5" thickBot="1" x14ac:dyDescent="0.25">
      <c r="A17" s="324"/>
      <c r="B17" s="325"/>
      <c r="C17" s="326"/>
      <c r="D17" s="326"/>
      <c r="E17" s="326"/>
      <c r="F17" s="326"/>
      <c r="G17" s="326"/>
      <c r="H17" s="324"/>
      <c r="I17" s="324"/>
    </row>
    <row r="18" spans="1:12" x14ac:dyDescent="0.2">
      <c r="C18" s="321"/>
      <c r="E18" s="321"/>
      <c r="G18" s="321"/>
    </row>
    <row r="19" spans="1:12" x14ac:dyDescent="0.2">
      <c r="A19" s="203" t="s">
        <v>432</v>
      </c>
    </row>
    <row r="20" spans="1:12" x14ac:dyDescent="0.2">
      <c r="A20" s="203" t="s">
        <v>433</v>
      </c>
      <c r="C20" s="331">
        <f>+C14+C16</f>
        <v>3412</v>
      </c>
      <c r="D20" s="331"/>
      <c r="E20" s="331">
        <f>+E16+E14</f>
        <v>2246.8000000000002</v>
      </c>
      <c r="F20" s="331"/>
      <c r="G20" s="331">
        <f>+G16+G14</f>
        <v>2330</v>
      </c>
    </row>
    <row r="21" spans="1:12" x14ac:dyDescent="0.2">
      <c r="C21" s="203"/>
      <c r="D21" s="203"/>
      <c r="E21" s="203"/>
      <c r="F21" s="203"/>
      <c r="G21" s="203"/>
    </row>
    <row r="22" spans="1:12" x14ac:dyDescent="0.2">
      <c r="C22" s="312" t="str">
        <f>+C4</f>
        <v>General</v>
      </c>
      <c r="D22" s="320"/>
      <c r="E22" s="320" t="str">
        <f>+E4</f>
        <v>Water</v>
      </c>
      <c r="F22" s="320"/>
      <c r="G22" s="320" t="str">
        <f>+G4</f>
        <v>Sewer</v>
      </c>
      <c r="K22" s="332">
        <f>SUM(C6:G12)</f>
        <v>67200</v>
      </c>
      <c r="L22" s="321"/>
    </row>
    <row r="23" spans="1:12" x14ac:dyDescent="0.2">
      <c r="C23" s="312" t="str">
        <f>+A19</f>
        <v>Contingency</v>
      </c>
      <c r="D23" s="320"/>
      <c r="E23" s="320" t="str">
        <f>+A19</f>
        <v>Contingency</v>
      </c>
      <c r="F23" s="320"/>
      <c r="G23" s="320" t="str">
        <f>+A19</f>
        <v>Contingency</v>
      </c>
      <c r="K23" s="332">
        <f>+K22*B16</f>
        <v>6988.7999999999993</v>
      </c>
    </row>
    <row r="24" spans="1:12" x14ac:dyDescent="0.2">
      <c r="K24" s="333">
        <f>+C16+E16+G16-K23</f>
        <v>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Certification </vt:lpstr>
      <vt:lpstr>Summary 2023-2024</vt:lpstr>
      <vt:lpstr>GF 2023-2024</vt:lpstr>
      <vt:lpstr>WF 2023-2024</vt:lpstr>
      <vt:lpstr>SF 2023-2024</vt:lpstr>
      <vt:lpstr>Calculations</vt:lpstr>
      <vt:lpstr>Sheet1</vt:lpstr>
      <vt:lpstr>Sheet2</vt:lpstr>
      <vt:lpstr>Calculations!Print_Area</vt:lpstr>
      <vt:lpstr>'Certification '!Print_Area</vt:lpstr>
      <vt:lpstr>'GF 2023-2024'!Print_Area</vt:lpstr>
      <vt:lpstr>'SF 2023-2024'!Print_Area</vt:lpstr>
      <vt:lpstr>'Summary 2023-2024'!Print_Area</vt:lpstr>
      <vt:lpstr>'WF 2023-2024'!Print_Area</vt:lpstr>
      <vt:lpstr>'GF 2023-2024'!Print_Titles</vt:lpstr>
      <vt:lpstr>'SF 2023-2024'!Print_Titles</vt:lpstr>
      <vt:lpstr>'WF 2023-2024'!Print_Titles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Canaseraga</dc:creator>
  <cp:lastModifiedBy>Office</cp:lastModifiedBy>
  <cp:lastPrinted>2023-05-05T14:04:32Z</cp:lastPrinted>
  <dcterms:created xsi:type="dcterms:W3CDTF">2009-02-13T14:41:30Z</dcterms:created>
  <dcterms:modified xsi:type="dcterms:W3CDTF">2023-05-05T14:06:35Z</dcterms:modified>
</cp:coreProperties>
</file>