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1705" yWindow="2445" windowWidth="21810" windowHeight="13110" firstSheet="1" activeTab="1"/>
  </bookViews>
  <sheets>
    <sheet name="Cover" sheetId="27" r:id="rId1"/>
    <sheet name="Summary" sheetId="2" r:id="rId2"/>
    <sheet name="General A - App" sheetId="3" r:id="rId3"/>
    <sheet name="General A - Rev" sheetId="4" r:id="rId4"/>
    <sheet name="Highway DA - App" sheetId="5" r:id="rId5"/>
    <sheet name="Highway DA -Rev" sheetId="6" r:id="rId6"/>
    <sheet name="Lighting District" sheetId="7" r:id="rId7"/>
    <sheet name="Salaries" sheetId="17" r:id="rId8"/>
    <sheet name="Sheet1" sheetId="28" r:id="rId9"/>
  </sheets>
  <definedNames>
    <definedName name="_xlnm._FilterDatabase" localSheetId="2" hidden="1">'General A - App'!$B$9:$B$207</definedName>
    <definedName name="_xlnm._FilterDatabase" localSheetId="4" hidden="1">'Highway DA - App'!$B$9:$B$63</definedName>
    <definedName name="_xlnm.Print_Area" localSheetId="2">'General A - App'!$A$1:$F$215</definedName>
    <definedName name="_xlnm.Print_Area" localSheetId="1">Summary!$A$1:$P$26</definedName>
    <definedName name="_xlnm.Print_Titles" localSheetId="2">'General A - App'!$1:$9</definedName>
    <definedName name="_xlnm.Print_Titles" localSheetId="3">'General A - Rev'!$1:$9</definedName>
    <definedName name="_xlnm.Print_Titles" localSheetId="4">'Highway DA - App'!$1:$9</definedName>
    <definedName name="_xlnm.Print_Titles" localSheetId="5">'Highway DA -Rev'!$1:$9</definedName>
    <definedName name="_xlnm.Print_Titles" localSheetId="1">Summary!$3:$3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2"/>
  <c r="O18"/>
  <c r="F204" i="3"/>
  <c r="F60" i="5"/>
  <c r="F43" i="6"/>
  <c r="F21"/>
  <c r="E21"/>
  <c r="D21"/>
  <c r="C21"/>
  <c r="O12" i="2"/>
  <c r="O10"/>
  <c r="E54" i="3" l="1"/>
  <c r="C84" i="5"/>
  <c r="E84"/>
  <c r="F84"/>
  <c r="D84"/>
  <c r="C78"/>
  <c r="E78"/>
  <c r="F78"/>
  <c r="D78"/>
  <c r="F5" i="4"/>
  <c r="F5" i="5"/>
  <c r="F5" i="6"/>
  <c r="F5" i="7"/>
  <c r="F5" i="3"/>
  <c r="F7" i="4"/>
  <c r="C7" s="1"/>
  <c r="F7" i="5"/>
  <c r="C7" s="1"/>
  <c r="F7" i="6"/>
  <c r="C7" s="1"/>
  <c r="F7" i="7"/>
  <c r="D7" s="1"/>
  <c r="F7" i="3"/>
  <c r="D7" s="1"/>
  <c r="D28"/>
  <c r="D21" i="7"/>
  <c r="E21"/>
  <c r="C21"/>
  <c r="D33" i="6"/>
  <c r="E33"/>
  <c r="F33"/>
  <c r="C33"/>
  <c r="F48" i="5"/>
  <c r="E48"/>
  <c r="D48"/>
  <c r="C48"/>
  <c r="D7" i="6" l="1"/>
  <c r="E7" i="7"/>
  <c r="D7" i="5"/>
  <c r="E7" i="3"/>
  <c r="D7" i="4"/>
  <c r="E7" i="6"/>
  <c r="C7" i="3"/>
  <c r="E7" i="5"/>
  <c r="C7" i="7"/>
  <c r="E7" i="4"/>
  <c r="F29" i="5"/>
  <c r="E29"/>
  <c r="D29"/>
  <c r="C29"/>
  <c r="D41" i="4"/>
  <c r="E41"/>
  <c r="F41"/>
  <c r="C41"/>
  <c r="D27"/>
  <c r="E27"/>
  <c r="F27"/>
  <c r="C27"/>
  <c r="A1" i="7"/>
  <c r="A1" i="6"/>
  <c r="A1" i="5"/>
  <c r="A1" i="4"/>
  <c r="A1" i="3"/>
  <c r="A1" i="17" s="1"/>
  <c r="D176" i="3"/>
  <c r="E176"/>
  <c r="F176"/>
  <c r="C176"/>
  <c r="F165"/>
  <c r="E165"/>
  <c r="D165"/>
  <c r="C165"/>
  <c r="F158"/>
  <c r="E158"/>
  <c r="D158"/>
  <c r="C158"/>
  <c r="D144"/>
  <c r="E144"/>
  <c r="F144"/>
  <c r="C144"/>
  <c r="D138"/>
  <c r="E138"/>
  <c r="F138"/>
  <c r="C138"/>
  <c r="D132"/>
  <c r="E132"/>
  <c r="F132"/>
  <c r="C132"/>
  <c r="E28"/>
  <c r="F28"/>
  <c r="C28"/>
  <c r="D104"/>
  <c r="E104"/>
  <c r="F104"/>
  <c r="C104"/>
  <c r="F97"/>
  <c r="E97"/>
  <c r="D97"/>
  <c r="C97"/>
  <c r="A4" i="17"/>
  <c r="A2" i="2"/>
  <c r="C18" l="1"/>
  <c r="F41" i="6"/>
  <c r="F27"/>
  <c r="F55" i="5"/>
  <c r="F23"/>
  <c r="F17"/>
  <c r="F62" i="4"/>
  <c r="F54"/>
  <c r="F48"/>
  <c r="F33"/>
  <c r="F21"/>
  <c r="F197" i="3"/>
  <c r="F191"/>
  <c r="F182"/>
  <c r="F152"/>
  <c r="F167" s="1"/>
  <c r="F122"/>
  <c r="F116"/>
  <c r="F110"/>
  <c r="F89"/>
  <c r="F81"/>
  <c r="F75"/>
  <c r="F68"/>
  <c r="F60"/>
  <c r="F54"/>
  <c r="F48"/>
  <c r="F42"/>
  <c r="F36"/>
  <c r="F18"/>
  <c r="F199" l="1"/>
  <c r="F31" i="5"/>
  <c r="F124" i="3"/>
  <c r="F184"/>
  <c r="E41" i="6" l="1"/>
  <c r="D15" i="4"/>
  <c r="D21"/>
  <c r="D33"/>
  <c r="D48"/>
  <c r="D54"/>
  <c r="D62"/>
  <c r="D209" i="3" l="1"/>
  <c r="D197"/>
  <c r="D191"/>
  <c r="D182"/>
  <c r="D152"/>
  <c r="D167" s="1"/>
  <c r="D122"/>
  <c r="D116"/>
  <c r="D110"/>
  <c r="D89"/>
  <c r="D81"/>
  <c r="D75"/>
  <c r="D68"/>
  <c r="D60"/>
  <c r="D54"/>
  <c r="D48"/>
  <c r="D42"/>
  <c r="D36"/>
  <c r="D18"/>
  <c r="D199" l="1"/>
  <c r="D124"/>
  <c r="D184"/>
  <c r="D215" l="1"/>
  <c r="O14" i="2"/>
  <c r="O34" s="1"/>
  <c r="O36" s="1"/>
  <c r="K14" l="1"/>
  <c r="D14" i="7" l="1"/>
  <c r="D41" i="6"/>
  <c r="D27"/>
  <c r="D43" s="1"/>
  <c r="D15"/>
  <c r="D65" i="5"/>
  <c r="D55"/>
  <c r="D41"/>
  <c r="D23"/>
  <c r="D17"/>
  <c r="D31" l="1"/>
  <c r="D86" s="1"/>
  <c r="D45" i="6"/>
  <c r="D68" i="4"/>
  <c r="D72" l="1"/>
  <c r="D70"/>
  <c r="E14" i="7" l="1"/>
  <c r="F14"/>
  <c r="C14"/>
  <c r="C41" i="6"/>
  <c r="E27"/>
  <c r="E43" s="1"/>
  <c r="C27"/>
  <c r="E15"/>
  <c r="C15"/>
  <c r="E65" i="5"/>
  <c r="F65"/>
  <c r="C65"/>
  <c r="E55"/>
  <c r="C55"/>
  <c r="E41"/>
  <c r="F41"/>
  <c r="C41"/>
  <c r="E23"/>
  <c r="C23"/>
  <c r="E17"/>
  <c r="C17"/>
  <c r="E68" i="4"/>
  <c r="F68"/>
  <c r="C68"/>
  <c r="E62"/>
  <c r="C62"/>
  <c r="E54"/>
  <c r="C54"/>
  <c r="E48"/>
  <c r="C48"/>
  <c r="E33"/>
  <c r="C33"/>
  <c r="E21"/>
  <c r="C21"/>
  <c r="E15"/>
  <c r="C15"/>
  <c r="E209" i="3"/>
  <c r="F209"/>
  <c r="F215" s="1"/>
  <c r="C209"/>
  <c r="E197"/>
  <c r="C197"/>
  <c r="E191"/>
  <c r="C191"/>
  <c r="C182"/>
  <c r="E152"/>
  <c r="E167" s="1"/>
  <c r="C152"/>
  <c r="C167" s="1"/>
  <c r="E122"/>
  <c r="C122"/>
  <c r="E116"/>
  <c r="C116"/>
  <c r="E110"/>
  <c r="C110"/>
  <c r="E89"/>
  <c r="C89"/>
  <c r="E81"/>
  <c r="C81"/>
  <c r="E75"/>
  <c r="C75"/>
  <c r="E68"/>
  <c r="C68"/>
  <c r="E60"/>
  <c r="C60"/>
  <c r="C54"/>
  <c r="E48"/>
  <c r="C48"/>
  <c r="E42"/>
  <c r="C42"/>
  <c r="E36"/>
  <c r="C36"/>
  <c r="F86" i="5" l="1"/>
  <c r="C43" i="6"/>
  <c r="C45" s="1"/>
  <c r="E31" i="5"/>
  <c r="E86" s="1"/>
  <c r="C199" i="3"/>
  <c r="C31" i="5"/>
  <c r="C86" s="1"/>
  <c r="E199" i="3"/>
  <c r="I18" i="2"/>
  <c r="F19" i="7" s="1"/>
  <c r="C184" i="3"/>
  <c r="C70" i="4"/>
  <c r="C72"/>
  <c r="E72"/>
  <c r="F21" i="7" l="1"/>
  <c r="C12" i="2"/>
  <c r="C10" l="1"/>
  <c r="E12"/>
  <c r="F70" i="4"/>
  <c r="E10" i="2" s="1"/>
  <c r="D5" i="7" l="1"/>
  <c r="D5" i="6"/>
  <c r="D5" i="5"/>
  <c r="D5" i="4"/>
  <c r="E45" i="6" l="1"/>
  <c r="E182" i="3"/>
  <c r="E184" s="1"/>
  <c r="E18"/>
  <c r="C18"/>
  <c r="C124" s="1"/>
  <c r="C215" s="1"/>
  <c r="E124" l="1"/>
  <c r="E215" s="1"/>
  <c r="E70" i="4"/>
  <c r="I24" i="2" l="1"/>
  <c r="N24" s="1"/>
  <c r="G14" l="1"/>
  <c r="G20" s="1"/>
  <c r="G26" l="1"/>
  <c r="N18"/>
  <c r="C14" l="1"/>
  <c r="C20" s="1"/>
  <c r="C26" l="1"/>
  <c r="I10" l="1"/>
  <c r="N10" l="1"/>
  <c r="P10" s="1"/>
  <c r="F13" i="4"/>
  <c r="F15" s="1"/>
  <c r="F72" s="1"/>
  <c r="I12" i="2"/>
  <c r="F13" i="6" s="1"/>
  <c r="E14" i="2"/>
  <c r="I14" l="1"/>
  <c r="K15" s="1"/>
  <c r="K20" s="1"/>
  <c r="E20"/>
  <c r="N12"/>
  <c r="N14" l="1"/>
  <c r="P12"/>
  <c r="E26"/>
  <c r="I20"/>
  <c r="I26" s="1"/>
  <c r="F15" i="6"/>
  <c r="F45" s="1"/>
  <c r="P14" i="2" l="1"/>
  <c r="P15" s="1"/>
  <c r="N34"/>
  <c r="P34" l="1"/>
  <c r="N36"/>
  <c r="P36" s="1"/>
</calcChain>
</file>

<file path=xl/sharedStrings.xml><?xml version="1.0" encoding="utf-8"?>
<sst xmlns="http://schemas.openxmlformats.org/spreadsheetml/2006/main" count="342" uniqueCount="271">
  <si>
    <t>IN</t>
  </si>
  <si>
    <t>COUNTY OF CATTARAUGUS</t>
  </si>
  <si>
    <t>APPROPRIATIONS</t>
  </si>
  <si>
    <t>LESS</t>
  </si>
  <si>
    <t>AMOUNT TO</t>
  </si>
  <si>
    <t xml:space="preserve">AND PROVISIONS </t>
  </si>
  <si>
    <t>ESTIMATED</t>
  </si>
  <si>
    <t>UNEXPENDED</t>
  </si>
  <si>
    <t>BE RAISED</t>
  </si>
  <si>
    <t>CODE</t>
  </si>
  <si>
    <t>FUND</t>
  </si>
  <si>
    <t>FOR OTHER USES</t>
  </si>
  <si>
    <t>REVENUES</t>
  </si>
  <si>
    <t>BALANCE</t>
  </si>
  <si>
    <t>BY TAXATION</t>
  </si>
  <si>
    <t>Taxable Value</t>
  </si>
  <si>
    <t>per $1,000</t>
  </si>
  <si>
    <t>A</t>
  </si>
  <si>
    <t xml:space="preserve"> </t>
  </si>
  <si>
    <t>DA</t>
  </si>
  <si>
    <t>SUBTOTAL - TOWNWIDE FUNDS</t>
  </si>
  <si>
    <t>SPECIAL DISTRICTS</t>
  </si>
  <si>
    <t>SL</t>
  </si>
  <si>
    <t>TOTAL - TOWNWIDE &amp; SPECIAL DISTRICT FUNDS</t>
  </si>
  <si>
    <t>FIRE DISTRICTS</t>
  </si>
  <si>
    <t>TOTAL TOWN AND FIRE DISTRICT BUDGETS</t>
  </si>
  <si>
    <t>GENERAL FUND A</t>
  </si>
  <si>
    <t>Adopted</t>
  </si>
  <si>
    <t>Actual Thru</t>
  </si>
  <si>
    <t xml:space="preserve">Actual </t>
  </si>
  <si>
    <t>Budget</t>
  </si>
  <si>
    <t>Accounts</t>
  </si>
  <si>
    <t>Code</t>
  </si>
  <si>
    <t>GENERAL GOVERNMENT SUPPORT</t>
  </si>
  <si>
    <t>Legislative Board</t>
  </si>
  <si>
    <t>Town Board - Salaries</t>
  </si>
  <si>
    <t>Town Board - Contractual</t>
  </si>
  <si>
    <t>Total Legislative Board</t>
  </si>
  <si>
    <t>Municipal Court</t>
  </si>
  <si>
    <t>Town Justice - Salaries</t>
  </si>
  <si>
    <t>Court Clerk - Salary</t>
  </si>
  <si>
    <t>Town Justice - Contractual</t>
  </si>
  <si>
    <t>Total Municipal Court</t>
  </si>
  <si>
    <t>Supervisor</t>
  </si>
  <si>
    <t>Supervisor - Salary</t>
  </si>
  <si>
    <t>Supervisor - Contractual</t>
  </si>
  <si>
    <t>Total Supervisor</t>
  </si>
  <si>
    <t>Auditor</t>
  </si>
  <si>
    <t>Accounting- Fees</t>
  </si>
  <si>
    <t>Total Auditor</t>
  </si>
  <si>
    <t>Tax Collection</t>
  </si>
  <si>
    <t>Tax Collector - Contractual</t>
  </si>
  <si>
    <t>Total Tax Collection</t>
  </si>
  <si>
    <t>Assessment</t>
  </si>
  <si>
    <t>Assessor - Contractual</t>
  </si>
  <si>
    <t>Total Assessment</t>
  </si>
  <si>
    <t>Total Tax Arrears Board</t>
  </si>
  <si>
    <t>Clerk</t>
  </si>
  <si>
    <t>Town Clerk - Salary</t>
  </si>
  <si>
    <t>Town Clerk - Contractual</t>
  </si>
  <si>
    <t>Total Clerk</t>
  </si>
  <si>
    <t>Law</t>
  </si>
  <si>
    <t>Legal-Fees</t>
  </si>
  <si>
    <t>Total Law</t>
  </si>
  <si>
    <t>Buildings</t>
  </si>
  <si>
    <t>Building - Salary</t>
  </si>
  <si>
    <t>Building - Capital Expenditure</t>
  </si>
  <si>
    <t>Building - Contractual</t>
  </si>
  <si>
    <t>Total Buildings</t>
  </si>
  <si>
    <t>Central Print &amp; Mail</t>
  </si>
  <si>
    <t>Printing - Contractual</t>
  </si>
  <si>
    <t>Total Print &amp; Mail</t>
  </si>
  <si>
    <t>Unallocated Insurance</t>
  </si>
  <si>
    <t>Insurance - Contractual</t>
  </si>
  <si>
    <t>Total Unallocated Insurance</t>
  </si>
  <si>
    <t>Municipal Association Dues</t>
  </si>
  <si>
    <t>Dues - Contractual</t>
  </si>
  <si>
    <t>Total Municipal Assn Dues</t>
  </si>
  <si>
    <t>Other Gen Govt Support</t>
  </si>
  <si>
    <t>Contingent</t>
  </si>
  <si>
    <t>Total Other Gen Govt Support</t>
  </si>
  <si>
    <t>TOTAL GENERAL GOVT. SUPPORT</t>
  </si>
  <si>
    <t>Control of Animals</t>
  </si>
  <si>
    <t>Dog Warden - Contract</t>
  </si>
  <si>
    <t>Total Control of Animals</t>
  </si>
  <si>
    <t>Safety Inspection</t>
  </si>
  <si>
    <t>Total Safety Inspection</t>
  </si>
  <si>
    <t>TOTAL PUBLIC SAFETY AND HEALTH</t>
  </si>
  <si>
    <t>Street Admin</t>
  </si>
  <si>
    <t>Highway Superintend - Salary</t>
  </si>
  <si>
    <t>Highway Superintend - Contractual</t>
  </si>
  <si>
    <t>Total Street Admin</t>
  </si>
  <si>
    <t>Street Lighting</t>
  </si>
  <si>
    <t>Street Ltg - Contractual</t>
  </si>
  <si>
    <t>Total Street Lighting</t>
  </si>
  <si>
    <t>TOTAL TRANSPORTATION</t>
  </si>
  <si>
    <t>Contractual</t>
  </si>
  <si>
    <t>Historian</t>
  </si>
  <si>
    <t>Historian - Salary</t>
  </si>
  <si>
    <t>Historian - Contractual</t>
  </si>
  <si>
    <t>Total Historian</t>
  </si>
  <si>
    <t>Cemetery - Contractual</t>
  </si>
  <si>
    <t>Total Cemetery</t>
  </si>
  <si>
    <t>TOTAL OTHER</t>
  </si>
  <si>
    <t>Employee Benefits</t>
  </si>
  <si>
    <t>Retirement</t>
  </si>
  <si>
    <t>Social Security</t>
  </si>
  <si>
    <t>Workers Compensation</t>
  </si>
  <si>
    <t>Disability Insurance</t>
  </si>
  <si>
    <t>Hospital and Medical Insurance</t>
  </si>
  <si>
    <t>Total Employee Benefits</t>
  </si>
  <si>
    <t>TOTAL APPROPRIATIONS</t>
  </si>
  <si>
    <t>Real Property Taxes</t>
  </si>
  <si>
    <t>Total Real Property Taxes</t>
  </si>
  <si>
    <t>Real Property Tax Items</t>
  </si>
  <si>
    <t>Interest and Penalty on Taxes</t>
  </si>
  <si>
    <t>Total Real Property Tax Items</t>
  </si>
  <si>
    <t>Non Property Tax Items</t>
  </si>
  <si>
    <t>Sales Tax</t>
  </si>
  <si>
    <t xml:space="preserve">Total Non Property Tax Items </t>
  </si>
  <si>
    <t>Departmental Income</t>
  </si>
  <si>
    <t>Clerk Fees</t>
  </si>
  <si>
    <t>Total Departmental Income</t>
  </si>
  <si>
    <t xml:space="preserve">Use of Money and Property </t>
  </si>
  <si>
    <t>Interest - Regular Funds</t>
  </si>
  <si>
    <t>Total Use of Money and Property</t>
  </si>
  <si>
    <t>Licenses and Permits</t>
  </si>
  <si>
    <t>Building Permits</t>
  </si>
  <si>
    <t>Total Licenses and Permits</t>
  </si>
  <si>
    <t>Fines and Forfeitures</t>
  </si>
  <si>
    <t>Fines and Forfeited Bail</t>
  </si>
  <si>
    <t>Total Fines and Foreitures</t>
  </si>
  <si>
    <t>Misc Local Sources</t>
  </si>
  <si>
    <t>Miscellaneous Revenue</t>
  </si>
  <si>
    <t>Total Misc Local Sources</t>
  </si>
  <si>
    <t>State Aid</t>
  </si>
  <si>
    <t>NYS Revenue Sharing</t>
  </si>
  <si>
    <t>Mortgage Tax</t>
  </si>
  <si>
    <t>Total State Aid</t>
  </si>
  <si>
    <t>Total Non-Property Tax Revenues</t>
  </si>
  <si>
    <t>TOTAL REVENUES</t>
  </si>
  <si>
    <t>HIGHWAY FUND DA</t>
  </si>
  <si>
    <t>Maint of Streets</t>
  </si>
  <si>
    <t>Wages</t>
  </si>
  <si>
    <t>Road Construction</t>
  </si>
  <si>
    <t>Total Maint of Streets</t>
  </si>
  <si>
    <t>Perm Improve Highway</t>
  </si>
  <si>
    <t>Total Perm Improve Highway</t>
  </si>
  <si>
    <t>TOTAL GENERAL REPAIRS</t>
  </si>
  <si>
    <t>Machinery</t>
  </si>
  <si>
    <t>Equipment</t>
  </si>
  <si>
    <t>Equipment - Reserve</t>
  </si>
  <si>
    <t>5130.2R</t>
  </si>
  <si>
    <t>Total Machinery</t>
  </si>
  <si>
    <t>Snow Removal</t>
  </si>
  <si>
    <t>Total Snow Removal</t>
  </si>
  <si>
    <t>Use of Money And Property</t>
  </si>
  <si>
    <t>Interest - Reserve Funds</t>
  </si>
  <si>
    <t>2401R</t>
  </si>
  <si>
    <t>Total Use of Money And Property</t>
  </si>
  <si>
    <t>State Aid - CHIPS</t>
  </si>
  <si>
    <t>State Aid - Pave NY</t>
  </si>
  <si>
    <t>State Aid - Extreme Weather</t>
  </si>
  <si>
    <t>KILLBUCK LIGHTING DISTRICT</t>
  </si>
  <si>
    <t>Elected Officials Salaries</t>
  </si>
  <si>
    <t>(Article 8 of the Town Law)</t>
  </si>
  <si>
    <t>Officer</t>
  </si>
  <si>
    <t>Salary</t>
  </si>
  <si>
    <t>Town Supervisor</t>
  </si>
  <si>
    <t>Town Board</t>
  </si>
  <si>
    <t>Town Justices</t>
  </si>
  <si>
    <t>Highway Superintendent</t>
  </si>
  <si>
    <t>Be Raised</t>
  </si>
  <si>
    <t>by Taxation</t>
  </si>
  <si>
    <t>For internal use only</t>
  </si>
  <si>
    <t xml:space="preserve">Town Clerk </t>
  </si>
  <si>
    <t>TENTATIVE TOWN BUDGET</t>
  </si>
  <si>
    <t>TOWN OF FARMERSVILLE</t>
  </si>
  <si>
    <t>FIRE DISTRICT</t>
  </si>
  <si>
    <t>LIGHTING FUND</t>
  </si>
  <si>
    <t>GENERAL FUND</t>
  </si>
  <si>
    <t>HIGHWAY FUND</t>
  </si>
  <si>
    <t>Town Justice - Equipment</t>
  </si>
  <si>
    <t>Supervisor - Equipment</t>
  </si>
  <si>
    <t>Bank Fees</t>
  </si>
  <si>
    <t>Town Clerk - Deputy</t>
  </si>
  <si>
    <t>1410.1D</t>
  </si>
  <si>
    <t>Town Justice - Prosecutor</t>
  </si>
  <si>
    <t>1110.4C</t>
  </si>
  <si>
    <t>Legal Fees</t>
  </si>
  <si>
    <t>Arbitrator</t>
  </si>
  <si>
    <t>Arbitrator- Fees</t>
  </si>
  <si>
    <t>Total Arbitrator</t>
  </si>
  <si>
    <t>Information Technologies</t>
  </si>
  <si>
    <t>IT Technologies</t>
  </si>
  <si>
    <t>IT Technologies - Equipment</t>
  </si>
  <si>
    <t>IT Technologies - Web Page</t>
  </si>
  <si>
    <t>Total Information Technologies</t>
  </si>
  <si>
    <t>Printing - Tax Roll</t>
  </si>
  <si>
    <t>1670.4T</t>
  </si>
  <si>
    <t>Building Inspector - Salary</t>
  </si>
  <si>
    <t>Building Inspector - Equipment</t>
  </si>
  <si>
    <t>Building Inspector - Contractual</t>
  </si>
  <si>
    <t>Police</t>
  </si>
  <si>
    <t>Constable - Salary</t>
  </si>
  <si>
    <t>Constable - Contractual</t>
  </si>
  <si>
    <t>Constable - Equipment</t>
  </si>
  <si>
    <t>Total Police</t>
  </si>
  <si>
    <t>Traffic</t>
  </si>
  <si>
    <t>Traffic Signs</t>
  </si>
  <si>
    <t>Total Traffic</t>
  </si>
  <si>
    <t>Registrar of Vital Statistics</t>
  </si>
  <si>
    <t>Registrar of Vital Statistics - Salary</t>
  </si>
  <si>
    <t>Total Registrar of Vital Statistics</t>
  </si>
  <si>
    <t>Ambulance</t>
  </si>
  <si>
    <t>Ambulance - Salary</t>
  </si>
  <si>
    <t>Ambulance - Contractual</t>
  </si>
  <si>
    <t>Total Ambulance</t>
  </si>
  <si>
    <t>Drug Testing</t>
  </si>
  <si>
    <t>5010.4D</t>
  </si>
  <si>
    <t>Home and Community Services</t>
  </si>
  <si>
    <t>Workers Compensation - Fire District</t>
  </si>
  <si>
    <t>904038F</t>
  </si>
  <si>
    <t>TOWN OF FARMERSVILLE, NEW YORK</t>
  </si>
  <si>
    <t>2401M</t>
  </si>
  <si>
    <t>Interest - Money Market</t>
  </si>
  <si>
    <t>Interest - CLASS</t>
  </si>
  <si>
    <t>Dog Licenses</t>
  </si>
  <si>
    <t>Refund of Prior Years Expenditures</t>
  </si>
  <si>
    <t>Longevity Stipend</t>
  </si>
  <si>
    <t>General Repairs - Contractual</t>
  </si>
  <si>
    <t>General Repairs - Wages</t>
  </si>
  <si>
    <t>5112.1L</t>
  </si>
  <si>
    <t>Bridge - Kingsbury Hill</t>
  </si>
  <si>
    <t>Maint of Bridges</t>
  </si>
  <si>
    <t>Total Maint of Bridges</t>
  </si>
  <si>
    <t>5130.4L</t>
  </si>
  <si>
    <t>Lease - 2020 Loader</t>
  </si>
  <si>
    <t>Brush and Weeds</t>
  </si>
  <si>
    <t>Total Brush and Weeds</t>
  </si>
  <si>
    <t>Refund Prior Year Expenditure</t>
  </si>
  <si>
    <t>Highway Superintend</t>
  </si>
  <si>
    <t>5010.1D</t>
  </si>
  <si>
    <t>Transfers</t>
  </si>
  <si>
    <t>Transfers to Capital Reserves</t>
  </si>
  <si>
    <t>Debt Service</t>
  </si>
  <si>
    <t>SIB - Truck - Principal</t>
  </si>
  <si>
    <t>SIB - Truck - Interest</t>
  </si>
  <si>
    <t>SIB - 1 Ton Truck - Principal</t>
  </si>
  <si>
    <t>SIB - 1 Ton Truck - Interest</t>
  </si>
  <si>
    <t>SIB - Case Tractor - Principal</t>
  </si>
  <si>
    <t>SIB - Case Tractor - Interest</t>
  </si>
  <si>
    <t>Note - Kingsbury Hill - Principal</t>
  </si>
  <si>
    <t>Note - Kingsbury Hill - Interest</t>
  </si>
  <si>
    <t>Total Debt Service</t>
  </si>
  <si>
    <t>Highway Equipment Reserve</t>
  </si>
  <si>
    <t>Total Transfers</t>
  </si>
  <si>
    <t>sept</t>
  </si>
  <si>
    <t>SEPT</t>
  </si>
  <si>
    <t>2022 Tax Rate</t>
  </si>
  <si>
    <t xml:space="preserve">2022 Amount to  </t>
  </si>
  <si>
    <t xml:space="preserve">2023 Tax Rate </t>
  </si>
  <si>
    <t>2022 Taxable Value</t>
  </si>
  <si>
    <t>Total Non Property Tax Items</t>
  </si>
  <si>
    <t>2023 Tax cap</t>
  </si>
  <si>
    <t xml:space="preserve">Assessed val. </t>
  </si>
  <si>
    <t>rate per thousand</t>
  </si>
  <si>
    <t>2023 estimated tax bill</t>
  </si>
  <si>
    <t>Town</t>
  </si>
  <si>
    <t xml:space="preserve">Lighting </t>
  </si>
  <si>
    <t>Fire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</si>
</sst>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.000000_-;\-* #,##0.000000_-;_-* &quot;-&quot;??_-;_-@_-"/>
    <numFmt numFmtId="166" formatCode="_-* #,##0_-;\-* #,##0_-;_-* &quot;-&quot;??_-;_-@_-"/>
    <numFmt numFmtId="167" formatCode="0.0"/>
    <numFmt numFmtId="168" formatCode="_-* #,##0.0000000_-;\-* #,##0.0000000_-;_-* &quot;-&quot;??_-;_-@_-"/>
    <numFmt numFmtId="169" formatCode="0.0000%"/>
    <numFmt numFmtId="170" formatCode="_-* #,##0.0000_-;\-* #,##0.0000_-;_-* &quot;-&quot;??_-;_-@_-"/>
  </numFmts>
  <fonts count="2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64" fontId="2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4" fontId="6" fillId="0" borderId="0" xfId="1" applyFont="1"/>
    <xf numFmtId="165" fontId="6" fillId="0" borderId="0" xfId="1" applyNumberFormat="1" applyFont="1"/>
    <xf numFmtId="164" fontId="9" fillId="0" borderId="0" xfId="1" applyFont="1"/>
    <xf numFmtId="164" fontId="9" fillId="0" borderId="0" xfId="1" applyFont="1" applyBorder="1"/>
    <xf numFmtId="164" fontId="7" fillId="0" borderId="0" xfId="1" applyFont="1" applyFill="1"/>
    <xf numFmtId="164" fontId="9" fillId="0" borderId="0" xfId="1" applyFont="1" applyAlignment="1" applyProtection="1">
      <alignment horizontal="right"/>
    </xf>
    <xf numFmtId="164" fontId="9" fillId="0" borderId="0" xfId="1" applyFont="1" applyProtection="1"/>
    <xf numFmtId="164" fontId="7" fillId="0" borderId="0" xfId="1" applyFont="1" applyAlignment="1" applyProtection="1">
      <alignment horizontal="center"/>
    </xf>
    <xf numFmtId="164" fontId="9" fillId="0" borderId="0" xfId="1" applyFont="1" applyBorder="1" applyProtection="1"/>
    <xf numFmtId="164" fontId="7" fillId="0" borderId="0" xfId="1" applyFont="1" applyBorder="1" applyAlignment="1" applyProtection="1">
      <alignment horizontal="center"/>
    </xf>
    <xf numFmtId="164" fontId="10" fillId="0" borderId="0" xfId="1" applyFont="1" applyProtection="1"/>
    <xf numFmtId="164" fontId="10" fillId="0" borderId="0" xfId="1" applyFont="1" applyAlignment="1" applyProtection="1">
      <alignment horizontal="center"/>
    </xf>
    <xf numFmtId="164" fontId="7" fillId="0" borderId="1" xfId="1" applyFont="1" applyBorder="1" applyAlignment="1" applyProtection="1">
      <alignment horizontal="center"/>
    </xf>
    <xf numFmtId="164" fontId="7" fillId="0" borderId="2" xfId="1" applyFont="1" applyBorder="1" applyAlignment="1">
      <alignment horizontal="center"/>
    </xf>
    <xf numFmtId="164" fontId="6" fillId="0" borderId="0" xfId="1" applyFont="1" applyFill="1"/>
    <xf numFmtId="164" fontId="9" fillId="0" borderId="0" xfId="1" applyFont="1" applyAlignment="1" applyProtection="1">
      <alignment horizontal="left"/>
    </xf>
    <xf numFmtId="164" fontId="6" fillId="0" borderId="0" xfId="1" applyFont="1" applyBorder="1"/>
    <xf numFmtId="165" fontId="6" fillId="0" borderId="2" xfId="1" applyNumberFormat="1" applyFont="1" applyBorder="1"/>
    <xf numFmtId="164" fontId="9" fillId="0" borderId="0" xfId="1" applyFont="1" applyAlignment="1">
      <alignment horizontal="left" indent="1"/>
    </xf>
    <xf numFmtId="164" fontId="5" fillId="0" borderId="0" xfId="1" applyFont="1"/>
    <xf numFmtId="166" fontId="6" fillId="0" borderId="0" xfId="1" applyNumberFormat="1" applyFont="1"/>
    <xf numFmtId="0" fontId="7" fillId="0" borderId="0" xfId="1" applyNumberFormat="1" applyFont="1" applyAlignment="1">
      <alignment horizontal="center"/>
    </xf>
    <xf numFmtId="166" fontId="6" fillId="0" borderId="2" xfId="1" applyNumberFormat="1" applyFont="1" applyBorder="1"/>
    <xf numFmtId="44" fontId="6" fillId="0" borderId="0" xfId="2" applyFont="1"/>
    <xf numFmtId="0" fontId="7" fillId="0" borderId="0" xfId="0" applyFont="1" applyAlignment="1">
      <alignment horizontal="left" indent="1"/>
    </xf>
    <xf numFmtId="166" fontId="6" fillId="0" borderId="0" xfId="0" applyNumberFormat="1" applyFont="1"/>
    <xf numFmtId="166" fontId="7" fillId="0" borderId="0" xfId="1" applyNumberFormat="1" applyFont="1"/>
    <xf numFmtId="166" fontId="6" fillId="0" borderId="2" xfId="0" applyNumberFormat="1" applyFont="1" applyBorder="1"/>
    <xf numFmtId="166" fontId="7" fillId="0" borderId="3" xfId="1" applyNumberFormat="1" applyFont="1" applyBorder="1"/>
    <xf numFmtId="0" fontId="6" fillId="0" borderId="0" xfId="0" applyFont="1" applyAlignment="1">
      <alignment horizontal="left"/>
    </xf>
    <xf numFmtId="166" fontId="6" fillId="0" borderId="0" xfId="1" applyNumberFormat="1" applyFont="1" applyBorder="1"/>
    <xf numFmtId="166" fontId="7" fillId="0" borderId="4" xfId="0" applyNumberFormat="1" applyFont="1" applyBorder="1"/>
    <xf numFmtId="166" fontId="7" fillId="0" borderId="3" xfId="0" applyNumberFormat="1" applyFont="1" applyBorder="1"/>
    <xf numFmtId="166" fontId="7" fillId="0" borderId="0" xfId="0" applyNumberFormat="1" applyFont="1"/>
    <xf numFmtId="0" fontId="5" fillId="0" borderId="0" xfId="0" applyFont="1"/>
    <xf numFmtId="166" fontId="7" fillId="0" borderId="4" xfId="1" applyNumberFormat="1" applyFont="1" applyBorder="1"/>
    <xf numFmtId="166" fontId="6" fillId="0" borderId="2" xfId="1" applyNumberFormat="1" applyFont="1" applyBorder="1" applyAlignment="1">
      <alignment horizontal="center"/>
    </xf>
    <xf numFmtId="166" fontId="7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/>
    </xf>
    <xf numFmtId="166" fontId="6" fillId="0" borderId="4" xfId="0" applyNumberFormat="1" applyFont="1" applyBorder="1"/>
    <xf numFmtId="167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1" applyFont="1" applyFill="1" applyBorder="1" applyProtection="1"/>
    <xf numFmtId="164" fontId="9" fillId="0" borderId="0" xfId="1" applyFont="1" applyFill="1" applyProtection="1"/>
    <xf numFmtId="164" fontId="6" fillId="0" borderId="0" xfId="1" applyFont="1" applyFill="1" applyBorder="1"/>
    <xf numFmtId="164" fontId="7" fillId="0" borderId="0" xfId="1" applyFont="1" applyFill="1" applyBorder="1"/>
    <xf numFmtId="164" fontId="9" fillId="0" borderId="0" xfId="1" applyFont="1" applyFill="1"/>
    <xf numFmtId="164" fontId="9" fillId="0" borderId="0" xfId="1" applyFont="1" applyFill="1" applyBorder="1"/>
    <xf numFmtId="164" fontId="5" fillId="0" borderId="0" xfId="1" applyFont="1" applyFill="1" applyBorder="1"/>
    <xf numFmtId="166" fontId="6" fillId="0" borderId="2" xfId="1" applyNumberFormat="1" applyFont="1" applyFill="1" applyBorder="1"/>
    <xf numFmtId="166" fontId="6" fillId="0" borderId="0" xfId="1" applyNumberFormat="1" applyFont="1" applyFill="1"/>
    <xf numFmtId="164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168" fontId="6" fillId="0" borderId="0" xfId="1" applyNumberFormat="1" applyFont="1"/>
    <xf numFmtId="168" fontId="7" fillId="0" borderId="0" xfId="1" applyNumberFormat="1" applyFont="1" applyBorder="1" applyAlignment="1">
      <alignment horizontal="center"/>
    </xf>
    <xf numFmtId="168" fontId="7" fillId="0" borderId="2" xfId="1" applyNumberFormat="1" applyFont="1" applyBorder="1" applyAlignment="1">
      <alignment horizontal="center"/>
    </xf>
    <xf numFmtId="166" fontId="6" fillId="0" borderId="0" xfId="1" applyNumberFormat="1" applyFont="1" applyFill="1" applyBorder="1"/>
    <xf numFmtId="164" fontId="13" fillId="0" borderId="0" xfId="1" applyFont="1" applyAlignment="1">
      <alignment horizontal="center"/>
    </xf>
    <xf numFmtId="164" fontId="12" fillId="0" borderId="0" xfId="1" applyFont="1" applyFill="1" applyAlignment="1">
      <alignment horizontal="center"/>
    </xf>
    <xf numFmtId="164" fontId="5" fillId="0" borderId="0" xfId="1" applyFont="1" applyBorder="1" applyProtection="1"/>
    <xf numFmtId="164" fontId="7" fillId="0" borderId="0" xfId="1" applyFont="1" applyBorder="1" applyAlignment="1">
      <alignment horizontal="center"/>
    </xf>
    <xf numFmtId="166" fontId="9" fillId="0" borderId="0" xfId="1" applyNumberFormat="1" applyFont="1" applyFill="1" applyBorder="1" applyProtection="1"/>
    <xf numFmtId="166" fontId="9" fillId="0" borderId="0" xfId="1" applyNumberFormat="1" applyFont="1" applyFill="1" applyProtection="1"/>
    <xf numFmtId="166" fontId="9" fillId="0" borderId="0" xfId="1" applyNumberFormat="1" applyFont="1" applyProtection="1"/>
    <xf numFmtId="166" fontId="9" fillId="0" borderId="2" xfId="1" applyNumberFormat="1" applyFont="1" applyFill="1" applyBorder="1" applyProtection="1"/>
    <xf numFmtId="166" fontId="9" fillId="0" borderId="2" xfId="1" applyNumberFormat="1" applyFont="1" applyBorder="1" applyProtection="1"/>
    <xf numFmtId="166" fontId="7" fillId="0" borderId="0" xfId="1" applyNumberFormat="1" applyFont="1" applyFill="1" applyBorder="1"/>
    <xf numFmtId="166" fontId="9" fillId="0" borderId="0" xfId="1" applyNumberFormat="1" applyFont="1" applyFill="1"/>
    <xf numFmtId="166" fontId="9" fillId="0" borderId="2" xfId="1" applyNumberFormat="1" applyFont="1" applyFill="1" applyBorder="1"/>
    <xf numFmtId="166" fontId="9" fillId="0" borderId="0" xfId="1" applyNumberFormat="1" applyFont="1" applyFill="1" applyBorder="1"/>
    <xf numFmtId="166" fontId="5" fillId="0" borderId="3" xfId="1" applyNumberFormat="1" applyFont="1" applyFill="1" applyBorder="1"/>
    <xf numFmtId="166" fontId="9" fillId="0" borderId="0" xfId="1" applyNumberFormat="1" applyFont="1"/>
    <xf numFmtId="166" fontId="9" fillId="0" borderId="0" xfId="1" applyNumberFormat="1" applyFont="1" applyBorder="1"/>
    <xf numFmtId="166" fontId="5" fillId="0" borderId="0" xfId="1" applyNumberFormat="1" applyFont="1" applyFill="1" applyBorder="1"/>
    <xf numFmtId="166" fontId="5" fillId="0" borderId="3" xfId="1" applyNumberFormat="1" applyFont="1" applyBorder="1" applyProtection="1"/>
    <xf numFmtId="14" fontId="5" fillId="0" borderId="0" xfId="0" applyNumberFormat="1" applyFont="1" applyAlignment="1">
      <alignment horizontal="center"/>
    </xf>
    <xf numFmtId="166" fontId="6" fillId="2" borderId="0" xfId="1" applyNumberFormat="1" applyFont="1" applyFill="1"/>
    <xf numFmtId="164" fontId="6" fillId="2" borderId="0" xfId="1" applyFont="1" applyFill="1"/>
    <xf numFmtId="169" fontId="6" fillId="0" borderId="0" xfId="3" applyNumberFormat="1" applyFont="1"/>
    <xf numFmtId="164" fontId="7" fillId="0" borderId="0" xfId="1" applyFont="1" applyFill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15" fillId="0" borderId="0" xfId="4" applyFont="1"/>
    <xf numFmtId="0" fontId="16" fillId="0" borderId="0" xfId="4"/>
    <xf numFmtId="0" fontId="17" fillId="0" borderId="0" xfId="4" applyFont="1"/>
    <xf numFmtId="0" fontId="18" fillId="0" borderId="0" xfId="4" applyFont="1"/>
    <xf numFmtId="0" fontId="20" fillId="0" borderId="0" xfId="0" applyFont="1"/>
    <xf numFmtId="166" fontId="6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5" fillId="0" borderId="2" xfId="1" applyNumberFormat="1" applyFont="1" applyFill="1" applyBorder="1"/>
    <xf numFmtId="164" fontId="7" fillId="0" borderId="2" xfId="1" applyFont="1" applyFill="1" applyBorder="1"/>
    <xf numFmtId="166" fontId="7" fillId="0" borderId="2" xfId="1" applyNumberFormat="1" applyFont="1" applyFill="1" applyBorder="1"/>
    <xf numFmtId="166" fontId="5" fillId="0" borderId="2" xfId="1" applyNumberFormat="1" applyFont="1" applyBorder="1" applyProtection="1"/>
    <xf numFmtId="166" fontId="9" fillId="0" borderId="4" xfId="1" applyNumberFormat="1" applyFont="1" applyFill="1" applyBorder="1"/>
    <xf numFmtId="166" fontId="9" fillId="0" borderId="4" xfId="1" applyNumberFormat="1" applyFont="1" applyBorder="1" applyProtection="1"/>
    <xf numFmtId="0" fontId="6" fillId="0" borderId="0" xfId="0" applyFont="1" applyAlignment="1">
      <alignment horizontal="center"/>
    </xf>
    <xf numFmtId="164" fontId="5" fillId="0" borderId="0" xfId="1" applyFont="1" applyAlignment="1">
      <alignment horizontal="left"/>
    </xf>
    <xf numFmtId="170" fontId="6" fillId="0" borderId="0" xfId="1" applyNumberFormat="1" applyFont="1"/>
    <xf numFmtId="164" fontId="6" fillId="0" borderId="0" xfId="1" applyFont="1" applyAlignment="1">
      <alignment horizontal="center"/>
    </xf>
    <xf numFmtId="14" fontId="7" fillId="0" borderId="0" xfId="1" applyNumberFormat="1" applyFont="1" applyAlignment="1">
      <alignment horizontal="left"/>
    </xf>
    <xf numFmtId="166" fontId="5" fillId="0" borderId="0" xfId="1" applyNumberFormat="1" applyFont="1" applyBorder="1" applyProtection="1"/>
    <xf numFmtId="166" fontId="6" fillId="0" borderId="6" xfId="1" applyNumberFormat="1" applyFont="1" applyBorder="1"/>
    <xf numFmtId="166" fontId="6" fillId="0" borderId="10" xfId="1" applyNumberFormat="1" applyFont="1" applyBorder="1" applyAlignment="1">
      <alignment horizontal="center" wrapText="1"/>
    </xf>
    <xf numFmtId="164" fontId="6" fillId="0" borderId="11" xfId="1" applyFont="1" applyBorder="1" applyAlignment="1">
      <alignment horizontal="center"/>
    </xf>
    <xf numFmtId="168" fontId="6" fillId="0" borderId="12" xfId="1" applyNumberFormat="1" applyFont="1" applyBorder="1" applyAlignment="1">
      <alignment horizontal="center"/>
    </xf>
    <xf numFmtId="166" fontId="6" fillId="0" borderId="5" xfId="1" applyNumberFormat="1" applyFont="1" applyBorder="1"/>
    <xf numFmtId="166" fontId="6" fillId="0" borderId="4" xfId="1" applyNumberFormat="1" applyFont="1" applyBorder="1"/>
    <xf numFmtId="0" fontId="19" fillId="0" borderId="0" xfId="4" applyFont="1" applyAlignment="1">
      <alignment horizontal="center"/>
    </xf>
    <xf numFmtId="0" fontId="16" fillId="0" borderId="0" xfId="4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164" fontId="7" fillId="0" borderId="0" xfId="1" applyFont="1" applyAlignment="1">
      <alignment horizontal="center"/>
    </xf>
    <xf numFmtId="164" fontId="13" fillId="0" borderId="0" xfId="1" applyFont="1" applyAlignment="1">
      <alignment horizontal="center"/>
    </xf>
    <xf numFmtId="164" fontId="12" fillId="0" borderId="0" xfId="1" applyFont="1" applyFill="1" applyAlignment="1">
      <alignment horizontal="center"/>
    </xf>
    <xf numFmtId="164" fontId="7" fillId="0" borderId="2" xfId="1" applyFont="1" applyBorder="1" applyAlignment="1">
      <alignment horizontal="center"/>
    </xf>
    <xf numFmtId="164" fontId="5" fillId="0" borderId="0" xfId="1" applyFont="1" applyAlignment="1">
      <alignment horizontal="left"/>
    </xf>
    <xf numFmtId="164" fontId="5" fillId="0" borderId="0" xfId="1" applyFont="1" applyAlignment="1" applyProtection="1">
      <alignment horizontal="left"/>
    </xf>
    <xf numFmtId="164" fontId="11" fillId="0" borderId="0" xfId="1" applyFont="1" applyAlignment="1">
      <alignment horizontal="left" indent="2"/>
    </xf>
    <xf numFmtId="164" fontId="11" fillId="0" borderId="0" xfId="1" applyFont="1" applyAlignment="1">
      <alignment horizontal="left" vertical="top" indent="2"/>
    </xf>
    <xf numFmtId="166" fontId="6" fillId="0" borderId="7" xfId="1" applyNumberFormat="1" applyFont="1" applyBorder="1" applyAlignment="1">
      <alignment horizontal="center" wrapText="1"/>
    </xf>
    <xf numFmtId="166" fontId="6" fillId="0" borderId="8" xfId="1" applyNumberFormat="1" applyFont="1" applyBorder="1" applyAlignment="1">
      <alignment horizontal="center" wrapText="1"/>
    </xf>
    <xf numFmtId="166" fontId="6" fillId="0" borderId="9" xfId="1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B17" sqref="B17"/>
    </sheetView>
  </sheetViews>
  <sheetFormatPr defaultColWidth="14" defaultRowHeight="15" customHeight="1"/>
  <cols>
    <col min="1" max="5" width="20.7109375" style="100" customWidth="1"/>
    <col min="6" max="26" width="8.42578125" style="100" customWidth="1"/>
    <col min="27" max="16384" width="14" style="100"/>
  </cols>
  <sheetData>
    <row r="1" spans="1:26" ht="45">
      <c r="A1" s="126" t="s">
        <v>176</v>
      </c>
      <c r="B1" s="125"/>
      <c r="C1" s="125"/>
      <c r="D1" s="125"/>
      <c r="E1" s="125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45">
      <c r="A2" s="101"/>
      <c r="B2" s="101"/>
      <c r="C2" s="101"/>
      <c r="D2" s="101"/>
      <c r="E2" s="101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45">
      <c r="A3" s="126">
        <v>2023</v>
      </c>
      <c r="B3" s="125"/>
      <c r="C3" s="125"/>
      <c r="D3" s="125"/>
      <c r="E3" s="125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45">
      <c r="A4" s="101"/>
      <c r="B4" s="101"/>
      <c r="C4" s="101"/>
      <c r="D4" s="101"/>
      <c r="E4" s="101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34.5" customHeight="1">
      <c r="A5" s="127" t="s">
        <v>177</v>
      </c>
      <c r="B5" s="125"/>
      <c r="C5" s="125"/>
      <c r="D5" s="125"/>
      <c r="E5" s="125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33.75">
      <c r="A6" s="102"/>
      <c r="B6" s="102"/>
      <c r="C6" s="102"/>
      <c r="D6" s="102"/>
      <c r="E6" s="102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33.75">
      <c r="A7" s="127" t="s">
        <v>0</v>
      </c>
      <c r="B7" s="125"/>
      <c r="C7" s="125"/>
      <c r="D7" s="125"/>
      <c r="E7" s="125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8.65" customHeight="1">
      <c r="A8" s="102"/>
      <c r="B8" s="102"/>
      <c r="C8" s="102"/>
      <c r="D8" s="102"/>
      <c r="E8" s="102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33.75">
      <c r="A9" s="127" t="s">
        <v>1</v>
      </c>
      <c r="B9" s="125"/>
      <c r="C9" s="125"/>
      <c r="D9" s="125"/>
      <c r="E9" s="125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2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12" customHeight="1">
      <c r="A11" s="99"/>
      <c r="B11" s="124"/>
      <c r="C11" s="125"/>
      <c r="D11" s="125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12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2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12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12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12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12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2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12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12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12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12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12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2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2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12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2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2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2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2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2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2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2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2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2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12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2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2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2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2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12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12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12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2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2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2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2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2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2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2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2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2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2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2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2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2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2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2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2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2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2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2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2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2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2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2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2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2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2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2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2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2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2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2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2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2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2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2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2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2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2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2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2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2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2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2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2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2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2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2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2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2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2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2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2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2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2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2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2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2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2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2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2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2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2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2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2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2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2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2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2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2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2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2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2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2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2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2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2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2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2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2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2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2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2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2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2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2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2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2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2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2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2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2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2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2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2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2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2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2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2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2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2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2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2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2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2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2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2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2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2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2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2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2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2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2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2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2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2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2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2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2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2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2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2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2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2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2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2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2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2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2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2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2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2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2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2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2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2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2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2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2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2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2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2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2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2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2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2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2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2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2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2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2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2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2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2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2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2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2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2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2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2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2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2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2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2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2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2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2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2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2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2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2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2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2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2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2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2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2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2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2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2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2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2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2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2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2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2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2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2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2" customHeight="1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2" customHeight="1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2" customHeight="1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2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2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2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2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2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2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2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2" customHeight="1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2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2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2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2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2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2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2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2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2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2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2" customHeight="1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2" customHeight="1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2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2" customHeight="1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2" customHeight="1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2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2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2" customHeight="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2" customHeight="1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2" customHeight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2" customHeight="1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2" customHeight="1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2" customHeigh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2" customHeight="1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2" customHeight="1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2" customHeight="1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2" customHeight="1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2" customHeight="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2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2" customHeight="1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2" customHeight="1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2" customHeight="1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2" customHeight="1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2" customHeight="1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2" customHeight="1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2" customHeight="1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2" customHeight="1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2" customHeight="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2" customHeight="1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2" customHeight="1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2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2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2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2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2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2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2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2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2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2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2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2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2" customHeight="1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2" customHeight="1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2" customHeight="1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2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2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2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2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2" customHeight="1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2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2" customHeight="1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2" customHeight="1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2" customHeight="1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2" customHeight="1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2" customHeight="1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2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2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2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2" customHeight="1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2" customHeight="1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2" customHeight="1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2" customHeight="1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2" customHeight="1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2" customHeight="1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2" customHeight="1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2" customHeight="1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2" customHeight="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2" customHeight="1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2" customHeight="1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2" customHeight="1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2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2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2" customHeight="1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2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2" customHeight="1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2" customHeight="1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2" customHeight="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2" customHeight="1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2" customHeight="1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2" customHeight="1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2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2" customHeigh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2" customHeight="1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2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2" customHeight="1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2" customHeight="1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2" customHeight="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2" customHeight="1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2" customHeight="1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2" customHeight="1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2" customHeight="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2" customHeight="1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2" customHeight="1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2" customHeight="1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2" customHeight="1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2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2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2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2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2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2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2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2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2" customHeight="1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2" customHeigh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2" customHeight="1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2" customHeight="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2" customHeight="1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2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2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2" customHeight="1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2" customHeight="1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2" customHeight="1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2" customHeight="1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2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2" customHeight="1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2" customHeight="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2" customHeight="1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2" customHeight="1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2" customHeight="1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2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2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2" customHeight="1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2" customHeight="1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2" customHeight="1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2" customHeight="1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2" customHeight="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2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2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2" customHeight="1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2" customHeight="1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2" customHeight="1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2" customHeight="1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2" customHeight="1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2" customHeight="1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2" customHeight="1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2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2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2" customHeight="1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2" customHeight="1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2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2" customHeight="1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2" customHeight="1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2" customHeight="1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2" customHeight="1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2" customHeight="1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2" customHeight="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2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2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2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2" customHeight="1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2" customHeight="1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2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2" customHeight="1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2" customHeight="1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2" customHeight="1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2" customHeight="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2" customHeight="1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2" customHeight="1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2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2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2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2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2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2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2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2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2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2" customHeight="1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2" customHeight="1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2" customHeight="1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2" customHeight="1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2" customHeight="1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2" customHeight="1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2" customHeight="1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2" customHeight="1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2" customHeight="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2" customHeight="1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2" customHeight="1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2" customHeight="1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2" customHeight="1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2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2" customHeight="1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2" customHeight="1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2" customHeight="1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2" customHeight="1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2" customHeight="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2" customHeight="1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2" customHeight="1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2" customHeight="1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2" customHeigh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2" customHeight="1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2" customHeight="1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2" customHeight="1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2" customHeight="1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2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2" customHeight="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2" customHeight="1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2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2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2" customHeight="1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2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2" customHeight="1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2" customHeight="1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2" customHeight="1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2" customHeight="1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2" customHeight="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2" customHeight="1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2" customHeight="1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2" customHeight="1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2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2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2" customHeight="1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2" customHeight="1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2" customHeight="1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2" customHeight="1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2" customHeight="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2" customHeight="1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2" customHeight="1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2" customHeight="1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2" customHeight="1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2" customHeight="1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2" customHeight="1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2" customHeight="1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2" customHeight="1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2" customHeight="1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2" customHeight="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2" customHeight="1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2" customHeight="1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2" customHeight="1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2" customHeight="1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2" customHeight="1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2" customHeigh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2" customHeight="1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2" customHeight="1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2" customHeight="1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2" customHeight="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2" customHeight="1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2" customHeight="1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2" customHeight="1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2" customHeight="1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2" customHeight="1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2" customHeight="1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2" customHeight="1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2" customHeight="1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2" customHeight="1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2" customHeight="1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2" customHeight="1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2" customHeight="1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2" customHeight="1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2" customHeight="1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2" customHeight="1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2" customHeight="1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2" customHeight="1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2" customHeight="1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2" customHeight="1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2" customHeight="1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2" customHeight="1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2" customHeight="1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2" customHeight="1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2" customHeight="1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2" customHeight="1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2" customHeight="1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2" customHeight="1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2" customHeight="1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2" customHeight="1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2" customHeight="1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2" customHeight="1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2" customHeight="1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2" customHeight="1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2" customHeight="1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2" customHeight="1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2" customHeight="1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2" customHeight="1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2" customHeight="1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2" customHeight="1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2" customHeight="1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2" customHeight="1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2" customHeight="1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2" customHeight="1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2" customHeight="1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2" customHeight="1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2" customHeight="1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2" customHeight="1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2" customHeight="1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2" customHeight="1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2" customHeight="1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2" customHeight="1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2" customHeight="1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2" customHeight="1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2" customHeight="1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2" customHeight="1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2" customHeight="1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2" customHeight="1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2" customHeight="1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2" customHeight="1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2" customHeight="1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2" customHeight="1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2" customHeight="1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2" customHeight="1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2" customHeight="1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2" customHeight="1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2" customHeight="1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2" customHeight="1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2" customHeight="1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2" customHeight="1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2" customHeight="1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2" customHeight="1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2" customHeight="1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2" customHeight="1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2" customHeight="1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2" customHeight="1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2" customHeight="1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2" customHeight="1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2" customHeight="1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2" customHeight="1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2" customHeight="1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2" customHeight="1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2" customHeight="1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2" customHeight="1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2" customHeight="1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2" customHeight="1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2" customHeight="1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2" customHeight="1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2" customHeight="1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2" customHeight="1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2" customHeight="1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2" customHeight="1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2" customHeight="1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2" customHeight="1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2" customHeight="1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2" customHeight="1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2" customHeight="1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2" customHeight="1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2" customHeight="1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2" customHeight="1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2" customHeight="1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2" customHeight="1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2" customHeight="1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2" customHeight="1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2" customHeight="1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2" customHeight="1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2" customHeight="1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2" customHeight="1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2" customHeight="1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2" customHeight="1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2" customHeight="1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2" customHeight="1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2" customHeight="1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2" customHeight="1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2" customHeight="1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2" customHeight="1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2" customHeight="1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2" customHeight="1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2" customHeight="1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2" customHeight="1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2" customHeight="1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2" customHeight="1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2" customHeight="1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2" customHeight="1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2" customHeight="1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2" customHeight="1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2" customHeight="1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2" customHeight="1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2" customHeight="1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2" customHeight="1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2" customHeight="1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2" customHeight="1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2" customHeight="1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2" customHeight="1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2" customHeight="1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2" customHeight="1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2" customHeight="1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2" customHeight="1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2" customHeight="1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2" customHeight="1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2" customHeight="1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2" customHeight="1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2" customHeight="1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2" customHeight="1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2" customHeight="1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2" customHeight="1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2" customHeight="1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2" customHeight="1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2" customHeight="1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2" customHeight="1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2" customHeight="1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2" customHeight="1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2" customHeight="1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2" customHeight="1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2" customHeight="1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2" customHeight="1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2" customHeight="1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2" customHeight="1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2" customHeight="1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2" customHeight="1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2" customHeight="1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2" customHeight="1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2" customHeight="1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2" customHeight="1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2" customHeight="1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2" customHeight="1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2" customHeight="1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2" customHeight="1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2" customHeight="1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2" customHeight="1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2" customHeight="1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2" customHeight="1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2" customHeight="1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2" customHeight="1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2" customHeight="1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2" customHeight="1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2" customHeight="1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2" customHeight="1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2" customHeight="1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2" customHeight="1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2" customHeight="1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2" customHeight="1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2" customHeight="1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2" customHeight="1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2" customHeight="1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2" customHeight="1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2" customHeight="1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2" customHeight="1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2" customHeight="1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2" customHeight="1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2" customHeight="1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2" customHeight="1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2" customHeight="1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2" customHeight="1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2" customHeight="1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2" customHeight="1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2" customHeight="1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2" customHeight="1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2" customHeight="1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2" customHeight="1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2" customHeight="1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2" customHeight="1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2" customHeight="1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2" customHeight="1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2" customHeight="1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2" customHeight="1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2" customHeight="1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2" customHeight="1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2" customHeight="1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2" customHeight="1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2" customHeight="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2" customHeight="1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2" customHeight="1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2" customHeight="1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2" customHeight="1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2" customHeight="1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2" customHeight="1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2" customHeight="1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2" customHeight="1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2" customHeight="1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2" customHeight="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2" customHeight="1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2" customHeight="1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2" customHeight="1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2" customHeight="1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2" customHeight="1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2" customHeight="1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2" customHeight="1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2" customHeight="1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2" customHeight="1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2" customHeight="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2" customHeight="1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2" customHeight="1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2" customHeight="1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2" customHeight="1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2" customHeight="1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2" customHeight="1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2" customHeight="1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2" customHeight="1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2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2" customHeight="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2" customHeight="1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2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2" customHeight="1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2" customHeight="1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2" customHeight="1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2" customHeight="1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2" customHeight="1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2" customHeight="1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2" customHeight="1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2" customHeight="1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2" customHeight="1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2" customHeight="1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2" customHeight="1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2" customHeight="1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2" customHeight="1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2" customHeight="1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2" customHeight="1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2" customHeight="1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2" customHeight="1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2" customHeight="1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2" customHeight="1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2" customHeight="1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2" customHeight="1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2" customHeight="1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2" customHeight="1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2" customHeight="1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2" customHeight="1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2" customHeight="1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2" customHeight="1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2" customHeight="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2" customHeight="1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2" customHeight="1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2" customHeight="1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2" customHeight="1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2" customHeight="1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2" customHeight="1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2" customHeight="1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2" customHeight="1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2" customHeight="1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2" customHeight="1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2" customHeight="1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2" customHeight="1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2" customHeight="1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2" customHeight="1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2" customHeight="1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2" customHeight="1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2" customHeight="1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2" customHeight="1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2" customHeight="1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2" customHeight="1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2" customHeight="1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2" customHeight="1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2" customHeight="1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2" customHeight="1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2" customHeight="1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2" customHeight="1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2" customHeight="1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2" customHeight="1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2" customHeight="1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2" customHeight="1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2" customHeight="1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2" customHeight="1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2" customHeight="1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2" customHeight="1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2" customHeight="1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2" customHeight="1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2" customHeight="1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2" customHeight="1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2" customHeight="1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2" customHeight="1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2" customHeight="1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2" customHeight="1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2" customHeight="1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2" customHeight="1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2" customHeight="1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2" customHeight="1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2" customHeight="1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2" customHeight="1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2" customHeight="1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2" customHeight="1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2" customHeight="1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2" customHeight="1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2" customHeight="1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2" customHeight="1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2" customHeight="1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2" customHeight="1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2" customHeight="1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2" customHeight="1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2" customHeight="1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2" customHeight="1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2" customHeight="1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2" customHeight="1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2" customHeight="1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2" customHeight="1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2" customHeight="1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2" customHeight="1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2" customHeight="1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2" customHeight="1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2" customHeight="1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2" customHeight="1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2" customHeight="1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2" customHeight="1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2" customHeight="1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2" customHeight="1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2" customHeight="1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2" customHeight="1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2" customHeight="1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2" customHeight="1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2" customHeight="1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2" customHeight="1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2" customHeight="1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2" customHeight="1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2" customHeight="1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2" customHeight="1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2" customHeight="1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2" customHeight="1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2" customHeight="1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2" customHeight="1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2" customHeight="1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2" customHeight="1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2" customHeight="1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2" customHeight="1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2" customHeight="1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2" customHeight="1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2" customHeight="1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2" customHeight="1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2" customHeight="1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2" customHeight="1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2" customHeight="1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2" customHeight="1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2" customHeight="1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2" customHeight="1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2" customHeight="1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2" customHeight="1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2" customHeight="1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2" customHeight="1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2" customHeight="1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2" customHeight="1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2" customHeight="1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2" customHeight="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2" customHeight="1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2" customHeight="1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2" customHeight="1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2" customHeight="1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2" customHeight="1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2" customHeight="1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2" customHeight="1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2" customHeight="1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2" customHeight="1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2" customHeight="1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2" customHeight="1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2" customHeight="1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2" customHeight="1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2" customHeight="1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2" customHeight="1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2" customHeight="1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2" customHeight="1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2" customHeight="1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2" customHeight="1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2" customHeight="1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2" customHeight="1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2" customHeight="1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2" customHeight="1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2" customHeight="1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2" customHeight="1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2" customHeight="1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2" customHeight="1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2" customHeight="1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2" customHeight="1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2" customHeight="1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2" customHeight="1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2" customHeight="1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2" customHeight="1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2" customHeight="1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2" customHeight="1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2" customHeight="1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2" customHeight="1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2" customHeight="1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2" customHeight="1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2" customHeight="1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2" customHeight="1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2" customHeight="1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2" customHeight="1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2" customHeight="1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2" customHeight="1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2" customHeight="1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2" customHeight="1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2" customHeight="1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2" customHeight="1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2" customHeight="1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2" customHeight="1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2" customHeight="1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2" customHeight="1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2" customHeight="1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2" customHeight="1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2" customHeight="1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2" customHeight="1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2" customHeight="1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2" customHeight="1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2" customHeight="1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2" customHeight="1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2" customHeight="1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2" customHeight="1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2" customHeight="1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2" customHeight="1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2" customHeight="1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2" customHeight="1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2" customHeight="1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2" customHeight="1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2" customHeight="1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2" customHeight="1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2" customHeight="1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2" customHeight="1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2" customHeight="1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2" customHeight="1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2" customHeight="1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2" customHeight="1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2" customHeight="1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2" customHeight="1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2" customHeight="1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2" customHeight="1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2" customHeight="1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2" customHeight="1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2" customHeight="1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2" customHeight="1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2" customHeight="1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2" customHeight="1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2" customHeight="1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2" customHeight="1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2" customHeight="1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2" customHeight="1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2" customHeight="1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2" customHeight="1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2" customHeight="1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2" customHeight="1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2" customHeight="1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2" customHeight="1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2" customHeight="1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2" customHeight="1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2" customHeight="1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2" customHeight="1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2" customHeight="1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2" customHeight="1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2" customHeight="1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2" customHeight="1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2" customHeight="1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2" customHeight="1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2" customHeight="1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2" customHeight="1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2" customHeight="1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2" customHeight="1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2" customHeight="1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2" customHeight="1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2" customHeight="1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2" customHeight="1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2" customHeight="1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2" customHeight="1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2" customHeight="1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2" customHeight="1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2" customHeight="1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2" customHeight="1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2" customHeight="1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2" customHeight="1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2" customHeight="1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2" customHeight="1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2" customHeight="1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2" customHeight="1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2" customHeight="1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2" customHeight="1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</sheetData>
  <mergeCells count="6">
    <mergeCell ref="B11:D11"/>
    <mergeCell ref="A1:E1"/>
    <mergeCell ref="A3:E3"/>
    <mergeCell ref="A5:E5"/>
    <mergeCell ref="A7:E7"/>
    <mergeCell ref="A9:E9"/>
  </mergeCells>
  <dataValidations count="1">
    <dataValidation type="list" allowBlank="1" showInputMessage="1" showErrorMessage="1" errorTitle="Invalid Input" error="Input an accepted Town Budget Type.&#10;&#10;Use the drop down to select the Town Budget Type for your convenience.&#10;&#10;To edit the drop down, go to the &quot;Data&quot; tab and select &quot;Data Validation&quot; under the &quot;Data Tools&quot; section." promptTitle="Input Town Budget Type" prompt="Town Budget Types include Tentative Town Budget, Preliminary Town Budget, and Adopted Town Budget.&#10;&#10;Use the drop down to select the Town Budget Type for your convenience." sqref="A1:E1">
      <formula1>"TENTATIVE TOWN BUDGET,PRELIMINARY TOWN BUDGET,ADOPTED TOWN BUDGET"</formula1>
    </dataValidation>
  </dataValidations>
  <printOptions horizontalCentered="1" verticalCentered="1"/>
  <pageMargins left="0.75" right="0.75" top="1" bottom="1" header="0.5" footer="0.5"/>
  <pageSetup scale="8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topLeftCell="B10" zoomScale="80" zoomScaleNormal="80" workbookViewId="0">
      <selection activeCell="B7" sqref="B7"/>
    </sheetView>
  </sheetViews>
  <sheetFormatPr defaultColWidth="8.7109375" defaultRowHeight="15"/>
  <cols>
    <col min="1" max="1" width="8.28515625" style="13" customWidth="1"/>
    <col min="2" max="2" width="49.85546875" style="13" customWidth="1"/>
    <col min="3" max="3" width="20.7109375" style="13" bestFit="1" customWidth="1"/>
    <col min="4" max="4" width="2.28515625" style="29" customWidth="1"/>
    <col min="5" max="5" width="19" style="13" bestFit="1" customWidth="1"/>
    <col min="6" max="6" width="2.28515625" style="29" customWidth="1"/>
    <col min="7" max="7" width="16.42578125" style="13" bestFit="1" customWidth="1"/>
    <col min="8" max="8" width="2.28515625" style="29" customWidth="1"/>
    <col min="9" max="9" width="16.28515625" style="13" bestFit="1" customWidth="1"/>
    <col min="10" max="10" width="5.28515625" style="13" customWidth="1"/>
    <col min="11" max="11" width="17.7109375" style="13" customWidth="1"/>
    <col min="12" max="12" width="2.7109375" style="13" customWidth="1"/>
    <col min="13" max="13" width="17.42578125" style="33" customWidth="1"/>
    <col min="14" max="14" width="16.42578125" style="13" customWidth="1"/>
    <col min="15" max="15" width="20.140625" style="70" customWidth="1"/>
    <col min="16" max="16" width="17.7109375" style="13" customWidth="1"/>
    <col min="17" max="17" width="18.5703125" style="13" customWidth="1"/>
    <col min="18" max="18" width="8.7109375" style="4" customWidth="1"/>
    <col min="19" max="16384" width="8.7109375" style="4"/>
  </cols>
  <sheetData>
    <row r="1" spans="1:16" ht="26.25">
      <c r="A1" s="129" t="s">
        <v>223</v>
      </c>
      <c r="B1" s="129"/>
      <c r="C1" s="129"/>
      <c r="D1" s="129"/>
      <c r="E1" s="129"/>
      <c r="F1" s="129"/>
      <c r="G1" s="129"/>
      <c r="H1" s="129"/>
      <c r="I1" s="129"/>
      <c r="J1" s="74"/>
    </row>
    <row r="2" spans="1:16" ht="26.25">
      <c r="A2" s="130" t="str">
        <f>Cover!A3&amp;" "&amp;Cover!A1</f>
        <v>2023 TENTATIVE TOWN BUDGET</v>
      </c>
      <c r="B2" s="130"/>
      <c r="C2" s="130"/>
      <c r="D2" s="130"/>
      <c r="E2" s="130"/>
      <c r="F2" s="130"/>
      <c r="G2" s="130"/>
      <c r="H2" s="130"/>
      <c r="I2" s="130"/>
      <c r="J2" s="75"/>
    </row>
    <row r="3" spans="1:16" ht="15.75">
      <c r="B3" s="116"/>
    </row>
    <row r="4" spans="1:16" ht="15.75">
      <c r="A4" s="15"/>
      <c r="B4" s="116">
        <v>44845</v>
      </c>
      <c r="C4" s="17"/>
      <c r="D4" s="16"/>
      <c r="E4" s="15"/>
      <c r="F4" s="16"/>
      <c r="G4" s="15"/>
      <c r="H4" s="16"/>
      <c r="I4" s="15"/>
      <c r="J4" s="15"/>
      <c r="K4" s="131" t="s">
        <v>174</v>
      </c>
      <c r="L4" s="131"/>
      <c r="M4" s="131"/>
      <c r="N4" s="131"/>
      <c r="O4" s="131"/>
    </row>
    <row r="5" spans="1:16">
      <c r="A5" s="15"/>
      <c r="B5" s="15"/>
      <c r="C5" s="15"/>
      <c r="D5" s="16"/>
      <c r="E5" s="15"/>
      <c r="F5" s="16"/>
      <c r="G5" s="15"/>
      <c r="H5" s="16"/>
      <c r="I5" s="15"/>
      <c r="J5" s="15"/>
    </row>
    <row r="6" spans="1:16" ht="15.75">
      <c r="A6" s="18"/>
      <c r="B6" s="19"/>
      <c r="C6" s="20" t="s">
        <v>2</v>
      </c>
      <c r="D6" s="21"/>
      <c r="E6" s="20" t="s">
        <v>3</v>
      </c>
      <c r="F6" s="22"/>
      <c r="G6" s="20" t="s">
        <v>3</v>
      </c>
      <c r="H6" s="21"/>
      <c r="I6" s="20" t="s">
        <v>4</v>
      </c>
      <c r="J6" s="20"/>
      <c r="K6" s="67" t="s">
        <v>260</v>
      </c>
      <c r="L6" s="67"/>
      <c r="N6" s="34"/>
    </row>
    <row r="7" spans="1:16" ht="15.75">
      <c r="A7" s="19"/>
      <c r="B7" s="19"/>
      <c r="C7" s="20" t="s">
        <v>5</v>
      </c>
      <c r="D7" s="21"/>
      <c r="E7" s="20" t="s">
        <v>6</v>
      </c>
      <c r="F7" s="22"/>
      <c r="G7" s="20" t="s">
        <v>7</v>
      </c>
      <c r="H7" s="21"/>
      <c r="I7" s="20" t="s">
        <v>8</v>
      </c>
      <c r="J7" s="20"/>
      <c r="K7" s="67" t="s">
        <v>172</v>
      </c>
      <c r="L7" s="67"/>
      <c r="M7" s="34">
        <v>2023</v>
      </c>
      <c r="N7" s="67" t="s">
        <v>261</v>
      </c>
      <c r="O7" s="71" t="s">
        <v>259</v>
      </c>
    </row>
    <row r="8" spans="1:16" ht="15.75">
      <c r="A8" s="23" t="s">
        <v>9</v>
      </c>
      <c r="B8" s="24" t="s">
        <v>10</v>
      </c>
      <c r="C8" s="25" t="s">
        <v>11</v>
      </c>
      <c r="D8" s="21"/>
      <c r="E8" s="25" t="s">
        <v>12</v>
      </c>
      <c r="F8" s="22"/>
      <c r="G8" s="25" t="s">
        <v>13</v>
      </c>
      <c r="H8" s="21"/>
      <c r="I8" s="25" t="s">
        <v>14</v>
      </c>
      <c r="J8" s="22"/>
      <c r="K8" s="26" t="s">
        <v>173</v>
      </c>
      <c r="L8" s="77"/>
      <c r="M8" s="69" t="s">
        <v>15</v>
      </c>
      <c r="N8" s="26" t="s">
        <v>16</v>
      </c>
      <c r="O8" s="72" t="s">
        <v>16</v>
      </c>
    </row>
    <row r="9" spans="1:16">
      <c r="A9" s="15"/>
      <c r="B9" s="15"/>
      <c r="C9" s="15"/>
      <c r="D9" s="16"/>
      <c r="E9" s="15"/>
      <c r="F9" s="16"/>
      <c r="G9" s="15"/>
      <c r="H9" s="16"/>
      <c r="I9" s="15"/>
      <c r="J9" s="15"/>
    </row>
    <row r="10" spans="1:16">
      <c r="A10" s="27" t="s">
        <v>17</v>
      </c>
      <c r="B10" s="27" t="s">
        <v>180</v>
      </c>
      <c r="C10" s="66">
        <f>+'General A - App'!F215</f>
        <v>287133.93</v>
      </c>
      <c r="D10" s="58"/>
      <c r="E10" s="66">
        <f>+'General A - Rev'!F70</f>
        <v>227499</v>
      </c>
      <c r="F10" s="78"/>
      <c r="G10" s="79"/>
      <c r="H10" s="78" t="s">
        <v>18</v>
      </c>
      <c r="I10" s="80">
        <f>+C10-E10-G10</f>
        <v>59634.929999999993</v>
      </c>
      <c r="J10" s="19"/>
      <c r="K10" s="33">
        <v>234422</v>
      </c>
      <c r="M10" s="33">
        <v>71576254</v>
      </c>
      <c r="N10" s="14">
        <f>+I10/(+M10/1000)</f>
        <v>0.83316640180694557</v>
      </c>
      <c r="O10" s="14">
        <f>+K10/(+M28/1000)</f>
        <v>3.2742371760801485</v>
      </c>
      <c r="P10" s="114">
        <f>+N10-O10</f>
        <v>-2.4410707742732027</v>
      </c>
    </row>
    <row r="11" spans="1:16">
      <c r="B11" s="28"/>
      <c r="C11" s="59"/>
      <c r="D11" s="58"/>
      <c r="E11" s="79"/>
      <c r="F11" s="73"/>
      <c r="G11" s="79"/>
      <c r="H11" s="78" t="s">
        <v>18</v>
      </c>
      <c r="I11" s="80"/>
      <c r="J11" s="19"/>
      <c r="K11" s="33"/>
      <c r="P11" s="114"/>
    </row>
    <row r="12" spans="1:16">
      <c r="A12" s="19" t="s">
        <v>19</v>
      </c>
      <c r="B12" s="60" t="s">
        <v>181</v>
      </c>
      <c r="C12" s="65">
        <f>+'Highway DA - App'!F86</f>
        <v>635478.85</v>
      </c>
      <c r="D12" s="60"/>
      <c r="E12" s="65">
        <f>+'Highway DA -Rev'!F43</f>
        <v>333000</v>
      </c>
      <c r="F12" s="73"/>
      <c r="G12" s="81">
        <v>0</v>
      </c>
      <c r="H12" s="73" t="s">
        <v>18</v>
      </c>
      <c r="I12" s="82">
        <f>+C12-E12-G12</f>
        <v>302478.84999999998</v>
      </c>
      <c r="J12" s="21"/>
      <c r="K12" s="33">
        <v>490468</v>
      </c>
      <c r="M12" s="33">
        <v>71576254</v>
      </c>
      <c r="N12" s="30">
        <f>+I12/(+M12/1000)</f>
        <v>4.225966477653329</v>
      </c>
      <c r="O12" s="30">
        <f>+K12/(+M28/1000)</f>
        <v>6.8505027654301998</v>
      </c>
      <c r="P12" s="114">
        <f>+N12-O12</f>
        <v>-2.6245362877768708</v>
      </c>
    </row>
    <row r="13" spans="1:16">
      <c r="A13" s="19"/>
      <c r="B13" s="19"/>
      <c r="C13" s="59"/>
      <c r="D13" s="60"/>
      <c r="E13" s="79"/>
      <c r="F13" s="73"/>
      <c r="G13" s="79"/>
      <c r="H13" s="73" t="s">
        <v>18</v>
      </c>
      <c r="I13" s="80"/>
      <c r="J13" s="19"/>
      <c r="K13" s="33"/>
      <c r="P13" s="114"/>
    </row>
    <row r="14" spans="1:16" ht="15.75">
      <c r="A14" s="133" t="s">
        <v>20</v>
      </c>
      <c r="B14" s="133"/>
      <c r="C14" s="106">
        <f>SUM(C10:C12)</f>
        <v>922612.78</v>
      </c>
      <c r="D14" s="107"/>
      <c r="E14" s="106">
        <f t="shared" ref="E14:G14" si="0">SUM(E10:E12)</f>
        <v>560499</v>
      </c>
      <c r="F14" s="108"/>
      <c r="G14" s="106">
        <f t="shared" si="0"/>
        <v>0</v>
      </c>
      <c r="H14" s="108"/>
      <c r="I14" s="109">
        <f>+C14-E14-G14</f>
        <v>362113.78</v>
      </c>
      <c r="J14" s="76"/>
      <c r="K14" s="88">
        <f>SUM(K10:K12)</f>
        <v>724890</v>
      </c>
      <c r="L14" s="15"/>
      <c r="N14" s="30">
        <f>SUM(N10:N12)</f>
        <v>5.0591328794602743</v>
      </c>
      <c r="O14" s="30">
        <f>SUM(O10:O12)</f>
        <v>10.124739941510349</v>
      </c>
      <c r="P14" s="114">
        <f>+N14-O14</f>
        <v>-5.0656070620500744</v>
      </c>
    </row>
    <row r="15" spans="1:16">
      <c r="A15" s="15"/>
      <c r="B15" s="15"/>
      <c r="C15" s="27"/>
      <c r="D15" s="60"/>
      <c r="E15" s="27"/>
      <c r="F15" s="60"/>
      <c r="G15" s="27"/>
      <c r="H15" s="60"/>
      <c r="K15" s="33">
        <f>+I14-K14</f>
        <v>-362776.22</v>
      </c>
      <c r="P15" s="95">
        <f>+P14/O14</f>
        <v>-0.5003197209324487</v>
      </c>
    </row>
    <row r="16" spans="1:16">
      <c r="A16" s="134" t="s">
        <v>21</v>
      </c>
      <c r="B16" s="134"/>
      <c r="C16" s="62"/>
      <c r="D16" s="60"/>
      <c r="E16" s="62"/>
      <c r="F16" s="60"/>
      <c r="G16" s="62"/>
      <c r="H16" s="60"/>
      <c r="I16" s="15"/>
      <c r="J16" s="15"/>
      <c r="K16" s="33"/>
    </row>
    <row r="17" spans="1:15">
      <c r="A17" s="31"/>
      <c r="B17" s="31"/>
      <c r="C17" s="62"/>
      <c r="D17" s="60"/>
      <c r="E17" s="62"/>
      <c r="F17" s="60"/>
      <c r="G17" s="62"/>
      <c r="H17" s="60"/>
      <c r="I17" s="15"/>
      <c r="J17" s="15"/>
      <c r="K17" s="33"/>
    </row>
    <row r="18" spans="1:15">
      <c r="A18" s="15" t="s">
        <v>22</v>
      </c>
      <c r="B18" s="15" t="s">
        <v>179</v>
      </c>
      <c r="C18" s="65">
        <f>+'Lighting District'!F12</f>
        <v>2500</v>
      </c>
      <c r="D18" s="60"/>
      <c r="E18" s="65"/>
      <c r="F18" s="73"/>
      <c r="G18" s="85"/>
      <c r="H18" s="73"/>
      <c r="I18" s="82">
        <f>+C18-E18-G18</f>
        <v>2500</v>
      </c>
      <c r="J18" s="19"/>
      <c r="K18" s="33">
        <v>3500</v>
      </c>
      <c r="M18" s="33">
        <v>4101001</v>
      </c>
      <c r="N18" s="14">
        <f>+I18/(+M18/1000)</f>
        <v>0.60960726417769706</v>
      </c>
      <c r="O18" s="14">
        <f>+K18/(+N28/1000)</f>
        <v>0.85100009531201071</v>
      </c>
    </row>
    <row r="19" spans="1:15">
      <c r="A19" s="15"/>
      <c r="B19" s="15"/>
      <c r="C19" s="84"/>
      <c r="D19" s="60"/>
      <c r="E19" s="84"/>
      <c r="F19" s="73"/>
      <c r="G19" s="84"/>
      <c r="H19" s="73"/>
      <c r="I19" s="80"/>
      <c r="J19" s="19"/>
      <c r="K19" s="33"/>
    </row>
    <row r="20" spans="1:15" ht="16.5" thickBot="1">
      <c r="A20" s="132" t="s">
        <v>23</v>
      </c>
      <c r="B20" s="132"/>
      <c r="C20" s="110">
        <f>SUM(C14:C19)</f>
        <v>925112.78</v>
      </c>
      <c r="D20" s="61"/>
      <c r="E20" s="110">
        <f>SUM(E14,E18:E19)</f>
        <v>560499</v>
      </c>
      <c r="F20" s="83"/>
      <c r="G20" s="110">
        <f>SUM(G14:G19)</f>
        <v>0</v>
      </c>
      <c r="H20" s="83"/>
      <c r="I20" s="111">
        <f>+C20-E20-G20</f>
        <v>364613.78</v>
      </c>
      <c r="J20" s="21"/>
      <c r="K20" s="33">
        <f>SUM(K14:K19)</f>
        <v>365613.78</v>
      </c>
      <c r="M20" s="93"/>
      <c r="N20" s="94" t="s">
        <v>264</v>
      </c>
    </row>
    <row r="21" spans="1:15" ht="15.75">
      <c r="A21" s="15"/>
      <c r="B21" s="32"/>
      <c r="C21" s="66"/>
      <c r="D21" s="60"/>
      <c r="E21" s="84"/>
      <c r="F21" s="86"/>
      <c r="G21" s="84"/>
      <c r="H21" s="73"/>
      <c r="I21" s="88"/>
      <c r="J21" s="15"/>
      <c r="K21" s="33"/>
    </row>
    <row r="22" spans="1:15">
      <c r="A22" s="135" t="s">
        <v>24</v>
      </c>
      <c r="B22" s="135"/>
      <c r="C22" s="84"/>
      <c r="D22" s="63"/>
      <c r="E22" s="84"/>
      <c r="F22" s="86"/>
      <c r="G22" s="84"/>
      <c r="H22" s="73"/>
      <c r="I22" s="88"/>
      <c r="J22" s="15"/>
      <c r="K22" s="33"/>
    </row>
    <row r="23" spans="1:15" ht="15.75">
      <c r="A23" s="15"/>
      <c r="B23" s="32"/>
      <c r="C23" s="84"/>
      <c r="D23" s="63"/>
      <c r="E23" s="84"/>
      <c r="F23" s="86"/>
      <c r="G23" s="84"/>
      <c r="H23" s="73"/>
      <c r="I23" s="88"/>
      <c r="J23" s="15"/>
      <c r="K23" s="33"/>
    </row>
    <row r="24" spans="1:15">
      <c r="A24" s="15"/>
      <c r="B24" s="15" t="s">
        <v>178</v>
      </c>
      <c r="C24" s="85">
        <v>0</v>
      </c>
      <c r="D24" s="63"/>
      <c r="E24" s="85">
        <v>0</v>
      </c>
      <c r="F24" s="86"/>
      <c r="G24" s="85">
        <v>0</v>
      </c>
      <c r="H24" s="73"/>
      <c r="I24" s="82">
        <f>+C24-E24-G24</f>
        <v>0</v>
      </c>
      <c r="J24" s="21"/>
      <c r="K24" s="33">
        <v>88773</v>
      </c>
      <c r="M24" s="33">
        <v>78274163</v>
      </c>
      <c r="N24" s="14">
        <f>+I24/(+M24/1000)</f>
        <v>0</v>
      </c>
      <c r="O24" s="14">
        <f>+K24/(+O28/1000)</f>
        <v>1.1332863931768073</v>
      </c>
    </row>
    <row r="25" spans="1:15" ht="15.75" thickBot="1">
      <c r="A25" s="15"/>
      <c r="B25" s="15"/>
      <c r="C25" s="86"/>
      <c r="D25" s="63"/>
      <c r="E25" s="86"/>
      <c r="F25" s="86"/>
      <c r="G25" s="86"/>
      <c r="H25" s="86"/>
      <c r="I25" s="89"/>
      <c r="J25" s="16"/>
      <c r="K25" s="33"/>
    </row>
    <row r="26" spans="1:15" ht="31.15" customHeight="1" thickBot="1">
      <c r="A26" s="132" t="s">
        <v>25</v>
      </c>
      <c r="B26" s="132"/>
      <c r="C26" s="87">
        <f>SUM(C20:C24)</f>
        <v>925112.78</v>
      </c>
      <c r="D26" s="64"/>
      <c r="E26" s="87">
        <f>SUM(E20:E25)</f>
        <v>560499</v>
      </c>
      <c r="F26" s="90"/>
      <c r="G26" s="87">
        <f>SUM(G20:G24)</f>
        <v>0</v>
      </c>
      <c r="H26" s="90"/>
      <c r="I26" s="91">
        <f>SUM(I20:I24)</f>
        <v>364613.78</v>
      </c>
      <c r="J26" s="76"/>
      <c r="M26" s="136" t="s">
        <v>262</v>
      </c>
      <c r="N26" s="137"/>
      <c r="O26" s="138"/>
    </row>
    <row r="27" spans="1:15" ht="16.5" thickTop="1">
      <c r="A27" s="113"/>
      <c r="B27" s="113"/>
      <c r="C27" s="90"/>
      <c r="D27" s="64"/>
      <c r="E27" s="90"/>
      <c r="F27" s="90"/>
      <c r="G27" s="90"/>
      <c r="H27" s="90"/>
      <c r="I27" s="117"/>
      <c r="J27" s="76"/>
      <c r="M27" s="119" t="s">
        <v>268</v>
      </c>
      <c r="N27" s="120" t="s">
        <v>269</v>
      </c>
      <c r="O27" s="121" t="s">
        <v>270</v>
      </c>
    </row>
    <row r="28" spans="1:15" ht="15.75" thickBot="1">
      <c r="A28" s="15"/>
      <c r="B28" s="15"/>
      <c r="C28" s="15"/>
      <c r="D28" s="16"/>
      <c r="E28" s="15"/>
      <c r="F28" s="16"/>
      <c r="G28" s="15"/>
      <c r="H28" s="16"/>
      <c r="I28" s="15"/>
      <c r="J28" s="15"/>
      <c r="M28" s="118">
        <v>71595913</v>
      </c>
      <c r="N28" s="123">
        <v>4112808</v>
      </c>
      <c r="O28" s="122">
        <v>78332362</v>
      </c>
    </row>
    <row r="29" spans="1:15">
      <c r="A29" s="15"/>
      <c r="B29" s="15"/>
      <c r="C29" s="15"/>
      <c r="D29" s="16"/>
      <c r="E29" s="15"/>
      <c r="F29" s="16"/>
      <c r="G29" s="15"/>
      <c r="H29" s="16"/>
      <c r="I29" s="15"/>
      <c r="J29" s="15"/>
      <c r="M29" s="43"/>
    </row>
    <row r="30" spans="1:15" ht="15.75">
      <c r="N30" s="128" t="s">
        <v>267</v>
      </c>
      <c r="O30" s="128"/>
    </row>
    <row r="31" spans="1:15">
      <c r="N31" s="115"/>
      <c r="O31" s="115"/>
    </row>
    <row r="32" spans="1:15">
      <c r="M32" s="33" t="s">
        <v>265</v>
      </c>
      <c r="N32" s="33">
        <v>150000</v>
      </c>
      <c r="O32" s="33">
        <v>150000</v>
      </c>
    </row>
    <row r="34" spans="13:16">
      <c r="M34" s="33" t="s">
        <v>266</v>
      </c>
      <c r="N34" s="30">
        <f>+N14</f>
        <v>5.0591328794602743</v>
      </c>
      <c r="O34" s="30">
        <f>+O14</f>
        <v>10.124739941510349</v>
      </c>
      <c r="P34" s="14">
        <f>+N34-O34</f>
        <v>-5.0656070620500744</v>
      </c>
    </row>
    <row r="36" spans="13:16">
      <c r="N36" s="13">
        <f>+N32*N34/1000</f>
        <v>758.86993191904116</v>
      </c>
      <c r="O36" s="13">
        <f>+O32*O34/1000</f>
        <v>1518.7109912265523</v>
      </c>
      <c r="P36" s="13">
        <f>+N36-O36</f>
        <v>-759.84105930751116</v>
      </c>
    </row>
  </sheetData>
  <mergeCells count="10">
    <mergeCell ref="N30:O30"/>
    <mergeCell ref="A1:I1"/>
    <mergeCell ref="A2:I2"/>
    <mergeCell ref="K4:O4"/>
    <mergeCell ref="A20:B20"/>
    <mergeCell ref="A26:B26"/>
    <mergeCell ref="A14:B14"/>
    <mergeCell ref="A16:B16"/>
    <mergeCell ref="A22:B22"/>
    <mergeCell ref="M26:O26"/>
  </mergeCells>
  <printOptions horizontalCentered="1"/>
  <pageMargins left="0.75" right="0.75" top="1" bottom="1" header="0.5" footer="0.5"/>
  <pageSetup scale="65" fitToHeight="0" orientation="portrait" r:id="rId1"/>
  <headerFooter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opLeftCell="A98" zoomScaleSheetLayoutView="100" workbookViewId="0">
      <selection activeCell="F41" sqref="F41"/>
    </sheetView>
  </sheetViews>
  <sheetFormatPr defaultColWidth="8.7109375" defaultRowHeight="15"/>
  <cols>
    <col min="1" max="1" width="41.5703125" style="5" customWidth="1"/>
    <col min="2" max="2" width="10" style="12" customWidth="1"/>
    <col min="3" max="6" width="13.7109375" style="5" customWidth="1"/>
    <col min="7" max="7" width="8.7109375" style="5" customWidth="1"/>
    <col min="8" max="8" width="27.7109375" style="1" customWidth="1"/>
    <col min="9" max="9" width="10.28515625" style="1" bestFit="1" customWidth="1"/>
    <col min="10" max="16384" width="8.7109375" style="1"/>
  </cols>
  <sheetData>
    <row r="1" spans="1:8" ht="15.6" customHeight="1">
      <c r="A1" s="140" t="str">
        <f>+Summary!A1</f>
        <v>TOWN OF FARMERSVILLE, NEW YORK</v>
      </c>
      <c r="B1" s="140"/>
      <c r="C1" s="140"/>
      <c r="D1" s="140"/>
      <c r="E1" s="140"/>
      <c r="F1" s="140"/>
      <c r="G1" s="103"/>
      <c r="H1" s="3"/>
    </row>
    <row r="2" spans="1:8" ht="15.6" customHeight="1">
      <c r="A2" s="139"/>
      <c r="B2" s="139"/>
      <c r="C2" s="139"/>
      <c r="D2" s="139"/>
      <c r="E2" s="103"/>
      <c r="F2" s="103"/>
      <c r="G2" s="103"/>
      <c r="H2" s="3"/>
    </row>
    <row r="3" spans="1:8" ht="15.6" customHeight="1">
      <c r="A3" s="92"/>
      <c r="B3" s="68"/>
      <c r="C3" s="68"/>
      <c r="D3" s="68"/>
      <c r="H3" s="3"/>
    </row>
    <row r="4" spans="1:8" ht="15.75">
      <c r="A4" s="68"/>
      <c r="B4" s="68"/>
      <c r="C4" s="68"/>
      <c r="D4" s="68"/>
      <c r="H4" s="3"/>
    </row>
    <row r="5" spans="1:8" ht="15.75">
      <c r="A5" s="6" t="s">
        <v>26</v>
      </c>
      <c r="C5" s="67"/>
      <c r="D5" s="67" t="s">
        <v>27</v>
      </c>
      <c r="E5" s="67" t="s">
        <v>28</v>
      </c>
      <c r="F5" s="7" t="str">
        <f>PROPER(LEFT(Cover!A1,FIND(" ",Cover!A1,1)))</f>
        <v xml:space="preserve">Tentative </v>
      </c>
      <c r="H5" s="2"/>
    </row>
    <row r="6" spans="1:8" ht="15.75">
      <c r="A6" s="6" t="s">
        <v>2</v>
      </c>
      <c r="C6" s="7" t="s">
        <v>29</v>
      </c>
      <c r="D6" s="7" t="s">
        <v>30</v>
      </c>
      <c r="E6" s="67" t="s">
        <v>257</v>
      </c>
      <c r="F6" s="7" t="s">
        <v>30</v>
      </c>
      <c r="H6" s="3"/>
    </row>
    <row r="7" spans="1:8" ht="15.75">
      <c r="C7" s="105">
        <f>F7-2</f>
        <v>2021</v>
      </c>
      <c r="D7" s="105">
        <f>F7-1</f>
        <v>2022</v>
      </c>
      <c r="E7" s="105">
        <f>F7-1</f>
        <v>2022</v>
      </c>
      <c r="F7" s="105">
        <f>Cover!A3</f>
        <v>2023</v>
      </c>
      <c r="H7" s="3"/>
    </row>
    <row r="8" spans="1:8" ht="15.75">
      <c r="C8" s="7"/>
      <c r="D8" s="7"/>
      <c r="E8" s="7"/>
      <c r="F8" s="7"/>
      <c r="H8" s="3"/>
    </row>
    <row r="9" spans="1:8">
      <c r="A9" s="8" t="s">
        <v>31</v>
      </c>
      <c r="B9" s="9" t="s">
        <v>32</v>
      </c>
      <c r="H9" s="3"/>
    </row>
    <row r="10" spans="1:8">
      <c r="A10" s="8"/>
      <c r="B10" s="9"/>
      <c r="H10" s="3"/>
    </row>
    <row r="11" spans="1:8" ht="15.75">
      <c r="A11" s="10" t="s">
        <v>33</v>
      </c>
      <c r="H11" s="3"/>
    </row>
    <row r="12" spans="1:8">
      <c r="A12" s="3"/>
      <c r="B12" s="51"/>
      <c r="C12" s="3"/>
      <c r="D12" s="3"/>
      <c r="E12" s="3"/>
      <c r="F12" s="3"/>
      <c r="H12" s="3"/>
    </row>
    <row r="13" spans="1:8" ht="15.75">
      <c r="A13" s="10" t="s">
        <v>34</v>
      </c>
      <c r="B13" s="51"/>
      <c r="C13" s="3"/>
      <c r="D13" s="3"/>
      <c r="E13" s="3"/>
      <c r="F13" s="3"/>
      <c r="H13" s="3"/>
    </row>
    <row r="14" spans="1:8">
      <c r="A14" s="3"/>
      <c r="B14" s="51"/>
      <c r="C14" s="3"/>
      <c r="D14" s="3"/>
      <c r="E14" s="3"/>
      <c r="F14" s="3"/>
      <c r="H14" s="3"/>
    </row>
    <row r="15" spans="1:8">
      <c r="A15" s="11" t="s">
        <v>35</v>
      </c>
      <c r="B15" s="12">
        <v>1010.1</v>
      </c>
      <c r="C15" s="33">
        <v>4500</v>
      </c>
      <c r="D15" s="33">
        <v>6000</v>
      </c>
      <c r="E15" s="33">
        <v>1125</v>
      </c>
      <c r="F15" s="33">
        <v>6000</v>
      </c>
      <c r="H15" s="3"/>
    </row>
    <row r="16" spans="1:8">
      <c r="A16" s="11" t="s">
        <v>36</v>
      </c>
      <c r="B16" s="12">
        <v>1010.4</v>
      </c>
      <c r="C16" s="40">
        <v>266</v>
      </c>
      <c r="D16" s="40">
        <v>500</v>
      </c>
      <c r="E16" s="40">
        <v>175</v>
      </c>
      <c r="F16" s="40">
        <v>300</v>
      </c>
      <c r="H16" s="3"/>
    </row>
    <row r="17" spans="1:6">
      <c r="A17" s="3"/>
      <c r="B17" s="51"/>
      <c r="C17" s="3"/>
      <c r="D17" s="3"/>
      <c r="E17" s="3"/>
      <c r="F17" s="3"/>
    </row>
    <row r="18" spans="1:6">
      <c r="A18" s="42" t="s">
        <v>37</v>
      </c>
      <c r="B18" s="51"/>
      <c r="C18" s="35">
        <f>SUM(C15:C16)</f>
        <v>4766</v>
      </c>
      <c r="D18" s="35">
        <f t="shared" ref="D18" si="0">SUM(D15:D16)</f>
        <v>6500</v>
      </c>
      <c r="E18" s="35">
        <f t="shared" ref="E18" si="1">SUM(E15:E16)</f>
        <v>1300</v>
      </c>
      <c r="F18" s="35">
        <f t="shared" ref="F18" si="2">SUM(F15:F16)</f>
        <v>6300</v>
      </c>
    </row>
    <row r="19" spans="1:6">
      <c r="A19" s="3"/>
      <c r="B19" s="51"/>
      <c r="C19" s="3"/>
      <c r="D19" s="3"/>
      <c r="E19" s="3"/>
      <c r="F19" s="3"/>
    </row>
    <row r="20" spans="1:6" ht="15.75">
      <c r="A20" s="10" t="s">
        <v>38</v>
      </c>
      <c r="B20" s="51"/>
      <c r="C20" s="3"/>
      <c r="D20" s="3"/>
      <c r="E20" s="3"/>
      <c r="F20" s="3"/>
    </row>
    <row r="21" spans="1:6">
      <c r="A21" s="3"/>
      <c r="B21" s="51"/>
      <c r="C21" s="3"/>
      <c r="D21" s="3"/>
      <c r="E21" s="3"/>
      <c r="F21" s="3"/>
    </row>
    <row r="22" spans="1:6">
      <c r="A22" s="11" t="s">
        <v>39</v>
      </c>
      <c r="B22" s="12">
        <v>1110.0999999999999</v>
      </c>
      <c r="C22" s="33">
        <v>17100</v>
      </c>
      <c r="D22" s="33">
        <v>15100</v>
      </c>
      <c r="E22" s="33">
        <v>11616</v>
      </c>
      <c r="F22" s="33">
        <v>15100</v>
      </c>
    </row>
    <row r="23" spans="1:6">
      <c r="A23" s="11" t="s">
        <v>40</v>
      </c>
      <c r="B23" s="12">
        <v>1110.1099999999999</v>
      </c>
      <c r="C23" s="33"/>
      <c r="D23" s="33">
        <v>2000</v>
      </c>
      <c r="E23" s="33">
        <v>1462</v>
      </c>
      <c r="F23" s="33">
        <v>2000</v>
      </c>
    </row>
    <row r="24" spans="1:6">
      <c r="A24" s="11" t="s">
        <v>182</v>
      </c>
      <c r="B24" s="12">
        <v>1110.2</v>
      </c>
      <c r="C24" s="33">
        <v>0</v>
      </c>
      <c r="D24" s="33">
        <v>500</v>
      </c>
      <c r="E24" s="33">
        <v>0</v>
      </c>
      <c r="F24" s="33">
        <v>0</v>
      </c>
    </row>
    <row r="25" spans="1:6">
      <c r="A25" s="11" t="s">
        <v>41</v>
      </c>
      <c r="B25" s="12">
        <v>1110.4000000000001</v>
      </c>
      <c r="C25" s="33">
        <v>2719</v>
      </c>
      <c r="D25" s="33">
        <v>2000</v>
      </c>
      <c r="E25" s="33">
        <v>1171</v>
      </c>
      <c r="F25" s="33">
        <v>2000</v>
      </c>
    </row>
    <row r="26" spans="1:6">
      <c r="A26" s="11" t="s">
        <v>187</v>
      </c>
      <c r="B26" s="12" t="s">
        <v>188</v>
      </c>
      <c r="C26" s="35"/>
      <c r="D26" s="65">
        <v>3000</v>
      </c>
      <c r="E26" s="35">
        <v>2250</v>
      </c>
      <c r="F26" s="65">
        <v>3000</v>
      </c>
    </row>
    <row r="27" spans="1:6">
      <c r="A27" s="3"/>
      <c r="B27" s="51"/>
      <c r="C27" s="3"/>
      <c r="D27" s="3"/>
      <c r="E27" s="3"/>
      <c r="F27" s="3"/>
    </row>
    <row r="28" spans="1:6">
      <c r="A28" s="42" t="s">
        <v>42</v>
      </c>
      <c r="C28" s="40">
        <f>SUM(C22:C27)</f>
        <v>19819</v>
      </c>
      <c r="D28" s="40">
        <f t="shared" ref="D28:F28" si="3">SUM(D22:D27)</f>
        <v>22600</v>
      </c>
      <c r="E28" s="40">
        <f t="shared" si="3"/>
        <v>16499</v>
      </c>
      <c r="F28" s="40">
        <f t="shared" si="3"/>
        <v>22100</v>
      </c>
    </row>
    <row r="29" spans="1:6" ht="15.75">
      <c r="A29" s="10"/>
    </row>
    <row r="30" spans="1:6" ht="15.75">
      <c r="A30" s="10" t="s">
        <v>43</v>
      </c>
    </row>
    <row r="31" spans="1:6" ht="15.75">
      <c r="A31" s="10"/>
    </row>
    <row r="32" spans="1:6">
      <c r="A32" s="11" t="s">
        <v>44</v>
      </c>
      <c r="B32" s="12">
        <v>1220.0999999999999</v>
      </c>
      <c r="C32" s="33">
        <v>5000</v>
      </c>
      <c r="D32" s="33">
        <v>5000</v>
      </c>
      <c r="E32" s="33">
        <v>2500</v>
      </c>
      <c r="F32" s="33">
        <v>5000</v>
      </c>
    </row>
    <row r="33" spans="1:6">
      <c r="A33" s="11" t="s">
        <v>183</v>
      </c>
      <c r="B33" s="12">
        <v>1220.2</v>
      </c>
      <c r="C33" s="33"/>
      <c r="D33" s="66">
        <v>1000</v>
      </c>
      <c r="E33" s="33"/>
      <c r="F33" s="66">
        <v>0</v>
      </c>
    </row>
    <row r="34" spans="1:6">
      <c r="A34" s="11" t="s">
        <v>45</v>
      </c>
      <c r="B34" s="12">
        <v>1220.4000000000001</v>
      </c>
      <c r="C34" s="35">
        <v>229</v>
      </c>
      <c r="D34" s="65">
        <v>1300</v>
      </c>
      <c r="E34" s="35">
        <v>840</v>
      </c>
      <c r="F34" s="65">
        <v>1300</v>
      </c>
    </row>
    <row r="35" spans="1:6" ht="15.75">
      <c r="A35" s="10"/>
    </row>
    <row r="36" spans="1:6">
      <c r="A36" s="42" t="s">
        <v>46</v>
      </c>
      <c r="C36" s="40">
        <f t="shared" ref="C36:F36" si="4">SUM(C32:C34)</f>
        <v>5229</v>
      </c>
      <c r="D36" s="40">
        <f t="shared" si="4"/>
        <v>7300</v>
      </c>
      <c r="E36" s="40">
        <f t="shared" si="4"/>
        <v>3340</v>
      </c>
      <c r="F36" s="40">
        <f t="shared" si="4"/>
        <v>6300</v>
      </c>
    </row>
    <row r="38" spans="1:6" ht="15.75">
      <c r="A38" s="6" t="s">
        <v>47</v>
      </c>
    </row>
    <row r="40" spans="1:6">
      <c r="A40" s="11" t="s">
        <v>48</v>
      </c>
      <c r="B40" s="12">
        <v>1320.4</v>
      </c>
      <c r="C40" s="35">
        <v>6200</v>
      </c>
      <c r="D40" s="35">
        <v>7400</v>
      </c>
      <c r="E40" s="35">
        <v>5550</v>
      </c>
      <c r="F40" s="35">
        <v>10500</v>
      </c>
    </row>
    <row r="41" spans="1:6" ht="15.75">
      <c r="A41" s="10"/>
    </row>
    <row r="42" spans="1:6">
      <c r="A42" s="42" t="s">
        <v>49</v>
      </c>
      <c r="C42" s="40">
        <f t="shared" ref="C42:F42" si="5">SUM(C40:C40)</f>
        <v>6200</v>
      </c>
      <c r="D42" s="40">
        <f t="shared" si="5"/>
        <v>7400</v>
      </c>
      <c r="E42" s="40">
        <f t="shared" si="5"/>
        <v>5550</v>
      </c>
      <c r="F42" s="40">
        <f t="shared" si="5"/>
        <v>10500</v>
      </c>
    </row>
    <row r="43" spans="1:6">
      <c r="A43" s="42"/>
      <c r="C43" s="38"/>
      <c r="D43" s="38"/>
      <c r="E43" s="38"/>
      <c r="F43" s="38"/>
    </row>
    <row r="44" spans="1:6" ht="15.75">
      <c r="A44" s="10" t="s">
        <v>50</v>
      </c>
    </row>
    <row r="45" spans="1:6" ht="15.75">
      <c r="A45" s="10"/>
    </row>
    <row r="46" spans="1:6">
      <c r="A46" s="11" t="s">
        <v>51</v>
      </c>
      <c r="B46" s="12">
        <v>1330.4</v>
      </c>
      <c r="C46" s="35">
        <v>1605</v>
      </c>
      <c r="D46" s="35">
        <v>1400</v>
      </c>
      <c r="E46" s="35">
        <v>848</v>
      </c>
      <c r="F46" s="35">
        <v>1400</v>
      </c>
    </row>
    <row r="48" spans="1:6">
      <c r="A48" s="42" t="s">
        <v>52</v>
      </c>
      <c r="C48" s="40">
        <f>SUM(C46)</f>
        <v>1605</v>
      </c>
      <c r="D48" s="40">
        <f t="shared" ref="D48" si="6">SUM(D46)</f>
        <v>1400</v>
      </c>
      <c r="E48" s="40">
        <f t="shared" ref="E48" si="7">SUM(E46)</f>
        <v>848</v>
      </c>
      <c r="F48" s="40">
        <f t="shared" ref="F48" si="8">SUM(F46)</f>
        <v>1400</v>
      </c>
    </row>
    <row r="49" spans="1:6" ht="15.75">
      <c r="A49" s="10"/>
    </row>
    <row r="50" spans="1:6" ht="15.75">
      <c r="A50" s="10" t="s">
        <v>53</v>
      </c>
    </row>
    <row r="51" spans="1:6" ht="15.75">
      <c r="A51" s="10"/>
    </row>
    <row r="52" spans="1:6">
      <c r="A52" s="11" t="s">
        <v>54</v>
      </c>
      <c r="B52" s="12">
        <v>1355.4</v>
      </c>
      <c r="C52" s="35">
        <v>7400</v>
      </c>
      <c r="D52" s="35">
        <v>8000</v>
      </c>
      <c r="E52" s="35">
        <v>7181</v>
      </c>
      <c r="F52" s="35">
        <v>8000</v>
      </c>
    </row>
    <row r="53" spans="1:6" ht="15.75">
      <c r="A53" s="10"/>
    </row>
    <row r="54" spans="1:6">
      <c r="A54" s="42" t="s">
        <v>55</v>
      </c>
      <c r="C54" s="40">
        <f t="shared" ref="C54:F54" si="9">SUM(C52:C52)</f>
        <v>7400</v>
      </c>
      <c r="D54" s="40">
        <f t="shared" si="9"/>
        <v>8000</v>
      </c>
      <c r="E54" s="40">
        <f>SUM(E52:E52)</f>
        <v>7181</v>
      </c>
      <c r="F54" s="40">
        <f t="shared" si="9"/>
        <v>8000</v>
      </c>
    </row>
    <row r="55" spans="1:6">
      <c r="A55" s="42"/>
      <c r="C55" s="38"/>
      <c r="D55" s="38"/>
      <c r="E55" s="38"/>
      <c r="F55" s="38"/>
    </row>
    <row r="56" spans="1:6" ht="15.75">
      <c r="A56" s="10" t="s">
        <v>184</v>
      </c>
      <c r="C56" s="38"/>
      <c r="D56" s="38"/>
      <c r="E56" s="38"/>
      <c r="F56" s="38"/>
    </row>
    <row r="57" spans="1:6">
      <c r="A57" s="42"/>
      <c r="C57" s="38"/>
      <c r="D57" s="38"/>
      <c r="E57" s="38"/>
      <c r="F57" s="38"/>
    </row>
    <row r="58" spans="1:6">
      <c r="A58" s="11" t="s">
        <v>184</v>
      </c>
      <c r="B58" s="12">
        <v>1380.4</v>
      </c>
      <c r="C58" s="35">
        <v>448</v>
      </c>
      <c r="D58" s="35">
        <v>600</v>
      </c>
      <c r="E58" s="35"/>
      <c r="F58" s="35">
        <v>600</v>
      </c>
    </row>
    <row r="59" spans="1:6">
      <c r="A59" s="42"/>
      <c r="C59" s="38"/>
      <c r="D59" s="38"/>
      <c r="E59" s="38"/>
      <c r="F59" s="38"/>
    </row>
    <row r="60" spans="1:6">
      <c r="A60" s="42" t="s">
        <v>56</v>
      </c>
      <c r="C60" s="40">
        <f>SUM(C58)</f>
        <v>448</v>
      </c>
      <c r="D60" s="40">
        <f t="shared" ref="D60" si="10">SUM(D58)</f>
        <v>600</v>
      </c>
      <c r="E60" s="40">
        <f t="shared" ref="E60" si="11">SUM(E58)</f>
        <v>0</v>
      </c>
      <c r="F60" s="40">
        <f t="shared" ref="F60" si="12">SUM(F58)</f>
        <v>600</v>
      </c>
    </row>
    <row r="61" spans="1:6">
      <c r="A61" s="42"/>
      <c r="C61" s="38"/>
      <c r="D61" s="38"/>
      <c r="E61" s="38"/>
      <c r="F61" s="38"/>
    </row>
    <row r="62" spans="1:6" ht="15.75">
      <c r="A62" s="10" t="s">
        <v>57</v>
      </c>
      <c r="C62" s="38"/>
      <c r="D62" s="38"/>
      <c r="E62" s="38"/>
      <c r="F62" s="38"/>
    </row>
    <row r="63" spans="1:6">
      <c r="A63" s="42"/>
      <c r="C63" s="38"/>
      <c r="D63" s="38"/>
      <c r="E63" s="38"/>
      <c r="F63" s="38"/>
    </row>
    <row r="64" spans="1:6">
      <c r="A64" s="11" t="s">
        <v>58</v>
      </c>
      <c r="B64" s="12">
        <v>1410.1</v>
      </c>
      <c r="C64" s="33">
        <v>13450</v>
      </c>
      <c r="D64" s="33">
        <v>13450</v>
      </c>
      <c r="E64" s="33">
        <v>10346</v>
      </c>
      <c r="F64" s="33">
        <v>15000</v>
      </c>
    </row>
    <row r="65" spans="1:6">
      <c r="A65" s="11" t="s">
        <v>185</v>
      </c>
      <c r="B65" s="12" t="s">
        <v>186</v>
      </c>
      <c r="C65" s="33">
        <v>3000</v>
      </c>
      <c r="D65" s="33">
        <v>3000</v>
      </c>
      <c r="E65" s="33">
        <v>2307</v>
      </c>
      <c r="F65" s="33">
        <v>3000</v>
      </c>
    </row>
    <row r="66" spans="1:6">
      <c r="A66" s="11" t="s">
        <v>59</v>
      </c>
      <c r="B66" s="12">
        <v>1410.4</v>
      </c>
      <c r="C66" s="35">
        <v>1377</v>
      </c>
      <c r="D66" s="35">
        <v>1800</v>
      </c>
      <c r="E66" s="35">
        <v>631</v>
      </c>
      <c r="F66" s="35">
        <v>1200</v>
      </c>
    </row>
    <row r="67" spans="1:6">
      <c r="A67" s="42"/>
      <c r="C67" s="38"/>
      <c r="D67" s="38"/>
      <c r="E67" s="38"/>
      <c r="F67" s="38"/>
    </row>
    <row r="68" spans="1:6">
      <c r="A68" s="42" t="s">
        <v>60</v>
      </c>
      <c r="C68" s="40">
        <f t="shared" ref="C68:F68" si="13">SUM(C64:C66)</f>
        <v>17827</v>
      </c>
      <c r="D68" s="40">
        <f t="shared" si="13"/>
        <v>18250</v>
      </c>
      <c r="E68" s="40">
        <f t="shared" si="13"/>
        <v>13284</v>
      </c>
      <c r="F68" s="40">
        <f t="shared" si="13"/>
        <v>19200</v>
      </c>
    </row>
    <row r="69" spans="1:6">
      <c r="A69" s="42"/>
      <c r="C69" s="38"/>
      <c r="D69" s="38"/>
      <c r="E69" s="38"/>
      <c r="F69" s="38"/>
    </row>
    <row r="70" spans="1:6" ht="15.75">
      <c r="A70" s="10" t="s">
        <v>61</v>
      </c>
      <c r="C70" s="38"/>
      <c r="D70" s="38"/>
      <c r="E70" s="38"/>
      <c r="F70" s="38"/>
    </row>
    <row r="71" spans="1:6">
      <c r="A71" s="42"/>
      <c r="C71" s="38"/>
      <c r="D71" s="38"/>
      <c r="E71" s="38"/>
      <c r="F71" s="38"/>
    </row>
    <row r="72" spans="1:6">
      <c r="A72" s="11" t="s">
        <v>62</v>
      </c>
      <c r="B72" s="12">
        <v>1420.1</v>
      </c>
    </row>
    <row r="73" spans="1:6">
      <c r="A73" s="11" t="s">
        <v>189</v>
      </c>
      <c r="B73" s="12">
        <v>1420.4</v>
      </c>
      <c r="C73" s="33">
        <v>57764</v>
      </c>
      <c r="D73" s="33">
        <v>25000</v>
      </c>
      <c r="E73" s="33">
        <v>21514</v>
      </c>
      <c r="F73" s="33">
        <v>25000</v>
      </c>
    </row>
    <row r="74" spans="1:6">
      <c r="A74" s="42"/>
      <c r="C74" s="38"/>
      <c r="D74" s="38"/>
      <c r="E74" s="38"/>
      <c r="F74" s="38"/>
    </row>
    <row r="75" spans="1:6">
      <c r="A75" s="42" t="s">
        <v>63</v>
      </c>
      <c r="C75" s="40">
        <f>SUM(C73:C73)</f>
        <v>57764</v>
      </c>
      <c r="D75" s="40">
        <f>SUM(D73:D73)</f>
        <v>25000</v>
      </c>
      <c r="E75" s="40">
        <f>SUM(E73:E73)</f>
        <v>21514</v>
      </c>
      <c r="F75" s="40">
        <f>SUM(F73:F73)</f>
        <v>25000</v>
      </c>
    </row>
    <row r="76" spans="1:6">
      <c r="A76" s="42"/>
      <c r="C76" s="38"/>
      <c r="D76" s="38"/>
      <c r="E76" s="38"/>
      <c r="F76" s="38"/>
    </row>
    <row r="77" spans="1:6" ht="15.75">
      <c r="A77" s="10" t="s">
        <v>190</v>
      </c>
      <c r="C77" s="38"/>
      <c r="D77" s="38"/>
      <c r="E77" s="38"/>
      <c r="F77" s="38"/>
    </row>
    <row r="78" spans="1:6">
      <c r="A78" s="42"/>
      <c r="C78" s="38"/>
      <c r="D78" s="38"/>
      <c r="E78" s="38"/>
      <c r="F78" s="38"/>
    </row>
    <row r="79" spans="1:6">
      <c r="A79" s="11" t="s">
        <v>191</v>
      </c>
      <c r="B79" s="12">
        <v>1430.1</v>
      </c>
      <c r="C79" s="35"/>
      <c r="D79" s="35"/>
      <c r="E79" s="35"/>
      <c r="F79" s="35"/>
    </row>
    <row r="80" spans="1:6">
      <c r="A80" s="42"/>
      <c r="C80" s="38"/>
      <c r="D80" s="38"/>
      <c r="E80" s="38"/>
      <c r="F80" s="38"/>
    </row>
    <row r="81" spans="1:14">
      <c r="A81" s="42" t="s">
        <v>192</v>
      </c>
      <c r="C81" s="40">
        <f>SUM(C79)</f>
        <v>0</v>
      </c>
      <c r="D81" s="40">
        <f t="shared" ref="D81" si="14">SUM(D79)</f>
        <v>0</v>
      </c>
      <c r="E81" s="40">
        <f t="shared" ref="E81" si="15">SUM(E79)</f>
        <v>0</v>
      </c>
      <c r="F81" s="40">
        <f t="shared" ref="F81" si="16">SUM(F79)</f>
        <v>0</v>
      </c>
    </row>
    <row r="82" spans="1:14" ht="15.75">
      <c r="A82" s="10"/>
    </row>
    <row r="83" spans="1:14" ht="15.75">
      <c r="A83" s="10" t="s">
        <v>64</v>
      </c>
      <c r="C83" s="38"/>
      <c r="D83" s="38"/>
      <c r="E83" s="38"/>
      <c r="F83" s="38"/>
    </row>
    <row r="84" spans="1:14">
      <c r="A84" s="11"/>
      <c r="C84" s="38"/>
      <c r="D84" s="38"/>
      <c r="E84" s="38"/>
      <c r="F84" s="38"/>
    </row>
    <row r="85" spans="1:14">
      <c r="A85" s="11" t="s">
        <v>65</v>
      </c>
      <c r="B85" s="12">
        <v>1620.1</v>
      </c>
      <c r="C85" s="33">
        <v>800</v>
      </c>
      <c r="D85" s="33">
        <v>920</v>
      </c>
      <c r="E85" s="33">
        <v>400</v>
      </c>
      <c r="F85" s="33">
        <v>920</v>
      </c>
      <c r="H85" s="3"/>
      <c r="I85" s="3"/>
      <c r="J85" s="3"/>
      <c r="K85" s="3"/>
      <c r="L85" s="3"/>
      <c r="M85" s="3"/>
      <c r="N85" s="3"/>
    </row>
    <row r="86" spans="1:14">
      <c r="A86" s="11" t="s">
        <v>66</v>
      </c>
      <c r="B86" s="12">
        <v>1620.2</v>
      </c>
      <c r="C86" s="33">
        <v>2900</v>
      </c>
      <c r="D86" s="33">
        <v>2000</v>
      </c>
      <c r="E86" s="33">
        <v>0</v>
      </c>
      <c r="F86" s="33">
        <v>2000</v>
      </c>
      <c r="H86" s="3"/>
      <c r="I86" s="3"/>
      <c r="J86" s="3"/>
      <c r="K86" s="3"/>
      <c r="L86" s="3"/>
      <c r="M86" s="3"/>
      <c r="N86" s="3"/>
    </row>
    <row r="87" spans="1:14">
      <c r="A87" s="11" t="s">
        <v>67</v>
      </c>
      <c r="B87" s="12">
        <v>1620.4</v>
      </c>
      <c r="C87" s="35">
        <v>16258</v>
      </c>
      <c r="D87" s="35">
        <v>17000</v>
      </c>
      <c r="E87" s="65">
        <v>14490</v>
      </c>
      <c r="F87" s="35">
        <v>17000</v>
      </c>
      <c r="H87" s="3"/>
      <c r="I87" s="3"/>
      <c r="J87" s="3"/>
      <c r="K87" s="3"/>
      <c r="L87" s="3"/>
      <c r="M87" s="3"/>
      <c r="N87" s="3"/>
    </row>
    <row r="88" spans="1:14">
      <c r="A88" s="11"/>
      <c r="C88" s="38"/>
      <c r="D88" s="38"/>
      <c r="E88" s="38"/>
      <c r="F88" s="38"/>
      <c r="H88" s="3"/>
      <c r="I88" s="3"/>
      <c r="J88" s="3"/>
      <c r="K88" s="3"/>
      <c r="L88" s="3"/>
      <c r="M88" s="3"/>
      <c r="N88" s="3"/>
    </row>
    <row r="89" spans="1:14">
      <c r="A89" s="42" t="s">
        <v>68</v>
      </c>
      <c r="C89" s="40">
        <f>SUM(C85:C87)</f>
        <v>19958</v>
      </c>
      <c r="D89" s="40">
        <f t="shared" ref="D89" si="17">SUM(D85:D87)</f>
        <v>19920</v>
      </c>
      <c r="E89" s="40">
        <f t="shared" ref="E89" si="18">SUM(E85:E87)</f>
        <v>14890</v>
      </c>
      <c r="F89" s="40">
        <f>SUM(F85:F87)</f>
        <v>19920</v>
      </c>
      <c r="H89" s="3"/>
      <c r="I89" s="3"/>
      <c r="J89" s="3"/>
      <c r="K89" s="3"/>
      <c r="L89" s="3"/>
      <c r="M89" s="3"/>
      <c r="N89" s="3"/>
    </row>
    <row r="90" spans="1:14">
      <c r="A90" s="42"/>
      <c r="C90" s="38"/>
      <c r="D90" s="38"/>
      <c r="E90" s="38"/>
      <c r="F90" s="38"/>
      <c r="H90" s="3"/>
      <c r="I90" s="3"/>
      <c r="J90" s="3"/>
      <c r="K90" s="3"/>
      <c r="L90" s="3"/>
      <c r="M90" s="3"/>
      <c r="N90" s="3"/>
    </row>
    <row r="91" spans="1:14" ht="15.75">
      <c r="A91" s="10" t="s">
        <v>193</v>
      </c>
      <c r="C91" s="38"/>
      <c r="D91" s="38"/>
      <c r="E91" s="38"/>
      <c r="F91" s="38"/>
      <c r="H91" s="3"/>
      <c r="I91" s="3"/>
      <c r="J91" s="3"/>
      <c r="K91" s="3"/>
      <c r="L91" s="3"/>
      <c r="M91" s="3"/>
      <c r="N91" s="3"/>
    </row>
    <row r="92" spans="1:14">
      <c r="A92" s="42"/>
      <c r="C92" s="38"/>
      <c r="D92" s="38"/>
      <c r="E92" s="38"/>
      <c r="F92" s="38"/>
      <c r="H92" s="3"/>
      <c r="I92" s="3"/>
      <c r="J92" s="3"/>
      <c r="K92" s="3"/>
      <c r="L92" s="3"/>
      <c r="M92" s="3"/>
      <c r="N92" s="3"/>
    </row>
    <row r="93" spans="1:14">
      <c r="A93" s="11" t="s">
        <v>194</v>
      </c>
      <c r="B93" s="12">
        <v>1650.1</v>
      </c>
      <c r="C93" s="33">
        <v>0</v>
      </c>
      <c r="D93" s="33">
        <v>750</v>
      </c>
      <c r="E93" s="33">
        <v>553</v>
      </c>
      <c r="F93" s="33">
        <v>750</v>
      </c>
      <c r="H93" s="3"/>
      <c r="I93" s="3"/>
      <c r="J93" s="3"/>
      <c r="K93" s="3"/>
      <c r="L93" s="3"/>
      <c r="M93" s="3"/>
      <c r="N93" s="3"/>
    </row>
    <row r="94" spans="1:14">
      <c r="A94" s="11" t="s">
        <v>195</v>
      </c>
      <c r="B94" s="12">
        <v>1650.2</v>
      </c>
      <c r="C94" s="33">
        <v>0</v>
      </c>
      <c r="D94" s="33">
        <v>500</v>
      </c>
      <c r="E94" s="33"/>
      <c r="F94" s="33">
        <v>0</v>
      </c>
      <c r="H94" s="3"/>
      <c r="I94" s="3"/>
      <c r="J94" s="3"/>
      <c r="K94" s="3"/>
      <c r="L94" s="3"/>
      <c r="M94" s="3"/>
      <c r="N94" s="3"/>
    </row>
    <row r="95" spans="1:14">
      <c r="A95" s="11" t="s">
        <v>196</v>
      </c>
      <c r="B95" s="12">
        <v>1650.4</v>
      </c>
      <c r="C95" s="35"/>
      <c r="D95" s="35">
        <v>150</v>
      </c>
      <c r="E95" s="65">
        <v>215</v>
      </c>
      <c r="F95" s="35">
        <v>215</v>
      </c>
      <c r="H95" s="3"/>
      <c r="I95" s="3"/>
      <c r="J95" s="3"/>
      <c r="K95" s="3"/>
      <c r="L95" s="3"/>
      <c r="M95" s="3"/>
      <c r="N95" s="3"/>
    </row>
    <row r="96" spans="1:14">
      <c r="A96" s="42"/>
      <c r="C96" s="38"/>
      <c r="D96" s="38"/>
      <c r="E96" s="38"/>
      <c r="F96" s="38"/>
      <c r="H96" s="3"/>
      <c r="I96" s="3"/>
      <c r="J96" s="3"/>
      <c r="K96" s="3"/>
      <c r="L96" s="3"/>
      <c r="M96" s="3"/>
      <c r="N96" s="3"/>
    </row>
    <row r="97" spans="1:14">
      <c r="A97" s="42" t="s">
        <v>197</v>
      </c>
      <c r="C97" s="40">
        <f>SUM(C93:C95)</f>
        <v>0</v>
      </c>
      <c r="D97" s="40">
        <f t="shared" ref="D97:E97" si="19">SUM(D93:D95)</f>
        <v>1400</v>
      </c>
      <c r="E97" s="40">
        <f t="shared" si="19"/>
        <v>768</v>
      </c>
      <c r="F97" s="40">
        <f>SUM(F93:F95)</f>
        <v>965</v>
      </c>
      <c r="H97" s="3"/>
      <c r="I97" s="3"/>
      <c r="J97" s="3"/>
      <c r="K97" s="3"/>
      <c r="L97" s="3"/>
      <c r="M97" s="3"/>
      <c r="N97" s="3"/>
    </row>
    <row r="98" spans="1:14">
      <c r="A98" s="42"/>
      <c r="C98" s="38"/>
      <c r="D98" s="38"/>
      <c r="E98" s="38"/>
      <c r="F98" s="38"/>
      <c r="H98" s="3"/>
      <c r="I98" s="3"/>
      <c r="J98" s="3"/>
      <c r="K98" s="3"/>
      <c r="L98" s="3"/>
      <c r="M98" s="3"/>
      <c r="N98" s="3"/>
    </row>
    <row r="99" spans="1:14" ht="15.75">
      <c r="A99" s="10" t="s">
        <v>69</v>
      </c>
      <c r="C99" s="38"/>
      <c r="D99" s="38"/>
      <c r="E99" s="38"/>
      <c r="F99" s="38"/>
      <c r="H99" s="3"/>
      <c r="I99" s="3"/>
      <c r="J99" s="3"/>
      <c r="K99" s="3"/>
      <c r="L99" s="3"/>
      <c r="M99" s="3"/>
      <c r="N99" s="3"/>
    </row>
    <row r="100" spans="1:14">
      <c r="A100" s="42"/>
      <c r="C100" s="38"/>
      <c r="D100" s="38"/>
      <c r="E100" s="38"/>
      <c r="F100" s="38"/>
      <c r="H100" s="3"/>
      <c r="I100" s="3"/>
      <c r="J100" s="3"/>
      <c r="K100" s="3"/>
      <c r="L100" s="3"/>
      <c r="M100" s="3"/>
      <c r="N100" s="3"/>
    </row>
    <row r="101" spans="1:14">
      <c r="A101" s="11" t="s">
        <v>70</v>
      </c>
      <c r="B101" s="12">
        <v>1670.4</v>
      </c>
      <c r="C101" s="33">
        <v>0</v>
      </c>
      <c r="D101" s="33">
        <v>400</v>
      </c>
      <c r="E101" s="33"/>
      <c r="F101" s="33">
        <v>0</v>
      </c>
      <c r="H101" s="3"/>
      <c r="I101" s="3"/>
      <c r="J101" s="3"/>
      <c r="K101" s="3"/>
      <c r="L101" s="3"/>
      <c r="M101" s="3"/>
      <c r="N101" s="3"/>
    </row>
    <row r="102" spans="1:14">
      <c r="A102" s="11" t="s">
        <v>198</v>
      </c>
      <c r="B102" s="12" t="s">
        <v>199</v>
      </c>
      <c r="C102" s="35">
        <v>2047</v>
      </c>
      <c r="D102" s="35">
        <v>2200</v>
      </c>
      <c r="E102" s="35"/>
      <c r="F102" s="35">
        <v>2200</v>
      </c>
      <c r="H102" s="3"/>
      <c r="I102" s="3"/>
      <c r="J102" s="3"/>
      <c r="K102" s="3"/>
      <c r="L102" s="3"/>
      <c r="M102" s="3"/>
      <c r="N102" s="3"/>
    </row>
    <row r="103" spans="1:14">
      <c r="A103" s="42"/>
      <c r="C103" s="38"/>
      <c r="D103" s="38"/>
      <c r="E103" s="38"/>
      <c r="F103" s="38"/>
      <c r="H103" s="3"/>
      <c r="I103" s="3"/>
      <c r="J103" s="3"/>
      <c r="K103" s="3"/>
      <c r="L103" s="3"/>
      <c r="M103" s="3"/>
      <c r="N103" s="3"/>
    </row>
    <row r="104" spans="1:14">
      <c r="A104" s="42" t="s">
        <v>71</v>
      </c>
      <c r="C104" s="40">
        <f>SUM(C101:C103)</f>
        <v>2047</v>
      </c>
      <c r="D104" s="40">
        <f t="shared" ref="D104:F104" si="20">SUM(D101:D103)</f>
        <v>2600</v>
      </c>
      <c r="E104" s="40">
        <f t="shared" si="20"/>
        <v>0</v>
      </c>
      <c r="F104" s="40">
        <f t="shared" si="20"/>
        <v>2200</v>
      </c>
      <c r="H104" s="3"/>
      <c r="I104" s="3"/>
      <c r="J104" s="3"/>
      <c r="K104" s="3"/>
      <c r="L104" s="3"/>
      <c r="M104" s="3"/>
      <c r="N104" s="3"/>
    </row>
    <row r="105" spans="1:14">
      <c r="A105" s="42"/>
      <c r="C105" s="38"/>
      <c r="D105" s="38"/>
      <c r="E105" s="38"/>
      <c r="F105" s="38"/>
      <c r="H105" s="3"/>
      <c r="I105" s="3"/>
      <c r="J105" s="3"/>
      <c r="K105" s="3"/>
      <c r="L105" s="3"/>
      <c r="M105" s="3"/>
      <c r="N105" s="3"/>
    </row>
    <row r="106" spans="1:14" ht="15.75">
      <c r="A106" s="10" t="s">
        <v>72</v>
      </c>
      <c r="C106" s="38"/>
      <c r="D106" s="38"/>
      <c r="E106" s="38"/>
      <c r="F106" s="38"/>
      <c r="H106" s="3"/>
      <c r="I106" s="3"/>
      <c r="J106" s="3"/>
      <c r="K106" s="3"/>
      <c r="L106" s="3"/>
      <c r="M106" s="3"/>
      <c r="N106" s="3"/>
    </row>
    <row r="107" spans="1:14" ht="15.75">
      <c r="A107" s="10"/>
      <c r="C107" s="38"/>
      <c r="D107" s="38"/>
      <c r="E107" s="38"/>
      <c r="F107" s="38"/>
      <c r="H107" s="3"/>
      <c r="I107" s="3"/>
      <c r="J107" s="3"/>
      <c r="K107" s="3"/>
      <c r="L107" s="3"/>
      <c r="M107" s="3"/>
      <c r="N107" s="3"/>
    </row>
    <row r="108" spans="1:14">
      <c r="A108" s="11" t="s">
        <v>73</v>
      </c>
      <c r="B108" s="12">
        <v>1910.4</v>
      </c>
      <c r="C108" s="35">
        <v>18193</v>
      </c>
      <c r="D108" s="35">
        <v>20475</v>
      </c>
      <c r="E108" s="35">
        <v>19404</v>
      </c>
      <c r="F108" s="35">
        <v>20500</v>
      </c>
      <c r="H108" s="3"/>
      <c r="I108" s="3"/>
      <c r="J108" s="3"/>
      <c r="K108" s="3"/>
      <c r="L108" s="3"/>
      <c r="M108" s="3"/>
      <c r="N108" s="3"/>
    </row>
    <row r="109" spans="1:14" ht="15.75">
      <c r="A109" s="10"/>
      <c r="C109" s="38"/>
      <c r="D109" s="38"/>
      <c r="E109" s="38"/>
      <c r="F109" s="38"/>
      <c r="H109" s="3"/>
      <c r="I109" s="3"/>
      <c r="J109" s="3"/>
      <c r="K109" s="3"/>
      <c r="L109" s="3"/>
      <c r="M109" s="3"/>
      <c r="N109" s="3"/>
    </row>
    <row r="110" spans="1:14">
      <c r="A110" s="42" t="s">
        <v>74</v>
      </c>
      <c r="C110" s="40">
        <f>SUM(C108)</f>
        <v>18193</v>
      </c>
      <c r="D110" s="40">
        <f t="shared" ref="D110" si="21">SUM(D108)</f>
        <v>20475</v>
      </c>
      <c r="E110" s="40">
        <f t="shared" ref="E110" si="22">SUM(E108)</f>
        <v>19404</v>
      </c>
      <c r="F110" s="40">
        <f t="shared" ref="F110" si="23">SUM(F108)</f>
        <v>20500</v>
      </c>
    </row>
    <row r="111" spans="1:14" ht="15.75">
      <c r="A111" s="10"/>
      <c r="C111" s="38"/>
      <c r="D111" s="38"/>
      <c r="E111" s="38"/>
      <c r="F111" s="38"/>
    </row>
    <row r="112" spans="1:14" ht="15.75">
      <c r="A112" s="10" t="s">
        <v>75</v>
      </c>
      <c r="C112" s="38"/>
      <c r="D112" s="38"/>
      <c r="E112" s="38"/>
      <c r="F112" s="38"/>
    </row>
    <row r="113" spans="1:6" ht="15.75">
      <c r="A113" s="10"/>
      <c r="C113" s="38"/>
      <c r="D113" s="38"/>
      <c r="E113" s="38"/>
      <c r="F113" s="38"/>
    </row>
    <row r="114" spans="1:6">
      <c r="A114" s="11" t="s">
        <v>76</v>
      </c>
      <c r="B114" s="12">
        <v>1920.4</v>
      </c>
      <c r="C114" s="35">
        <v>150</v>
      </c>
      <c r="D114" s="35">
        <v>750</v>
      </c>
      <c r="E114" s="35">
        <v>750</v>
      </c>
      <c r="F114" s="35">
        <v>750</v>
      </c>
    </row>
    <row r="115" spans="1:6" ht="15.75">
      <c r="A115" s="10"/>
      <c r="C115" s="38"/>
      <c r="D115" s="38"/>
      <c r="E115" s="38"/>
      <c r="F115" s="38"/>
    </row>
    <row r="116" spans="1:6">
      <c r="A116" s="42" t="s">
        <v>77</v>
      </c>
      <c r="C116" s="40">
        <f>SUM(C114)</f>
        <v>150</v>
      </c>
      <c r="D116" s="40">
        <f t="shared" ref="D116" si="24">SUM(D114)</f>
        <v>750</v>
      </c>
      <c r="E116" s="40">
        <f t="shared" ref="E116" si="25">SUM(E114)</f>
        <v>750</v>
      </c>
      <c r="F116" s="40">
        <f t="shared" ref="F116" si="26">SUM(F114)</f>
        <v>750</v>
      </c>
    </row>
    <row r="117" spans="1:6" ht="15.75">
      <c r="A117" s="10"/>
      <c r="C117" s="38"/>
      <c r="D117" s="38"/>
      <c r="E117" s="38"/>
      <c r="F117" s="38"/>
    </row>
    <row r="118" spans="1:6" ht="15.75">
      <c r="A118" s="10" t="s">
        <v>78</v>
      </c>
      <c r="C118" s="38"/>
      <c r="D118" s="38"/>
      <c r="E118" s="38"/>
      <c r="F118" s="38"/>
    </row>
    <row r="119" spans="1:6" ht="15.75">
      <c r="A119" s="10"/>
      <c r="C119" s="38"/>
      <c r="D119" s="38"/>
      <c r="E119" s="38"/>
      <c r="F119" s="38"/>
    </row>
    <row r="120" spans="1:6">
      <c r="A120" s="11" t="s">
        <v>79</v>
      </c>
      <c r="B120" s="12">
        <v>1990.4</v>
      </c>
      <c r="C120" s="35"/>
      <c r="D120" s="35">
        <v>7400</v>
      </c>
      <c r="E120" s="35"/>
      <c r="F120" s="35">
        <v>5000</v>
      </c>
    </row>
    <row r="121" spans="1:6">
      <c r="A121" s="42"/>
      <c r="C121" s="38"/>
      <c r="D121" s="38"/>
      <c r="E121" s="38"/>
      <c r="F121" s="38"/>
    </row>
    <row r="122" spans="1:6">
      <c r="A122" s="42" t="s">
        <v>80</v>
      </c>
      <c r="C122" s="40">
        <f t="shared" ref="C122:F122" si="27">SUM(C120:C120)</f>
        <v>0</v>
      </c>
      <c r="D122" s="40">
        <f t="shared" si="27"/>
        <v>7400</v>
      </c>
      <c r="E122" s="40">
        <f t="shared" si="27"/>
        <v>0</v>
      </c>
      <c r="F122" s="40">
        <f t="shared" si="27"/>
        <v>5000</v>
      </c>
    </row>
    <row r="123" spans="1:6">
      <c r="A123" s="42"/>
      <c r="C123" s="38"/>
      <c r="D123" s="38"/>
      <c r="E123" s="38"/>
      <c r="F123" s="38"/>
    </row>
    <row r="124" spans="1:6" customFormat="1" ht="16.5" thickBot="1">
      <c r="A124" s="10" t="s">
        <v>81</v>
      </c>
      <c r="B124" s="12"/>
      <c r="C124" s="54">
        <f t="shared" ref="C124:F124" si="28">C122+C116+C110+C104+C89+C81+C75+C68+C60+C54+C48+C42+C36+C28+C18+C97</f>
        <v>161406</v>
      </c>
      <c r="D124" s="54">
        <f t="shared" si="28"/>
        <v>149595</v>
      </c>
      <c r="E124" s="54">
        <f t="shared" si="28"/>
        <v>105328</v>
      </c>
      <c r="F124" s="54">
        <f t="shared" si="28"/>
        <v>148735</v>
      </c>
    </row>
    <row r="125" spans="1:6" customFormat="1" ht="12.75">
      <c r="B125" s="57"/>
      <c r="C125" s="51"/>
      <c r="D125" s="53"/>
      <c r="E125" s="53"/>
      <c r="F125" s="53"/>
    </row>
    <row r="126" spans="1:6" customFormat="1" ht="15.75">
      <c r="A126" s="10" t="s">
        <v>203</v>
      </c>
      <c r="B126" s="57"/>
      <c r="C126" s="51"/>
      <c r="D126" s="53"/>
      <c r="E126" s="53"/>
      <c r="F126" s="53"/>
    </row>
    <row r="127" spans="1:6" customFormat="1" ht="12.75">
      <c r="B127" s="57"/>
      <c r="C127" s="51"/>
      <c r="D127" s="53"/>
      <c r="E127" s="53"/>
      <c r="F127" s="53"/>
    </row>
    <row r="128" spans="1:6" customFormat="1">
      <c r="A128" s="11" t="s">
        <v>204</v>
      </c>
      <c r="B128" s="12">
        <v>3120.1</v>
      </c>
      <c r="C128" s="51">
        <v>3100</v>
      </c>
      <c r="D128" s="33">
        <v>3100</v>
      </c>
      <c r="E128" s="53">
        <v>2385</v>
      </c>
      <c r="F128" s="33">
        <v>3100</v>
      </c>
    </row>
    <row r="129" spans="1:6" customFormat="1">
      <c r="A129" s="11" t="s">
        <v>206</v>
      </c>
      <c r="B129" s="12">
        <v>3120.2</v>
      </c>
      <c r="C129" s="51">
        <v>0</v>
      </c>
      <c r="D129" s="33">
        <v>100</v>
      </c>
      <c r="E129" s="53"/>
      <c r="F129" s="33">
        <v>100</v>
      </c>
    </row>
    <row r="130" spans="1:6" customFormat="1">
      <c r="A130" s="11" t="s">
        <v>205</v>
      </c>
      <c r="B130" s="12">
        <v>3120.4</v>
      </c>
      <c r="C130" s="40">
        <v>166</v>
      </c>
      <c r="D130" s="40">
        <v>250</v>
      </c>
      <c r="E130" s="40">
        <v>167</v>
      </c>
      <c r="F130" s="40">
        <v>250</v>
      </c>
    </row>
    <row r="131" spans="1:6" customFormat="1" ht="12.75">
      <c r="B131" s="57"/>
      <c r="C131" s="51"/>
      <c r="D131" s="53"/>
      <c r="E131" s="53"/>
      <c r="F131" s="53"/>
    </row>
    <row r="132" spans="1:6" customFormat="1">
      <c r="A132" s="42" t="s">
        <v>207</v>
      </c>
      <c r="B132" s="57"/>
      <c r="C132" s="40">
        <f>SUM(C127:C131)</f>
        <v>3266</v>
      </c>
      <c r="D132" s="40">
        <f t="shared" ref="D132:F132" si="29">SUM(D127:D131)</f>
        <v>3450</v>
      </c>
      <c r="E132" s="40">
        <f t="shared" si="29"/>
        <v>2552</v>
      </c>
      <c r="F132" s="40">
        <f t="shared" si="29"/>
        <v>3450</v>
      </c>
    </row>
    <row r="133" spans="1:6" customFormat="1" ht="12.75">
      <c r="B133" s="57"/>
      <c r="C133" s="51"/>
      <c r="D133" s="53"/>
      <c r="E133" s="53"/>
      <c r="F133" s="53"/>
    </row>
    <row r="134" spans="1:6" customFormat="1" ht="15.75">
      <c r="A134" s="10" t="s">
        <v>208</v>
      </c>
      <c r="B134" s="57"/>
      <c r="C134" s="51"/>
      <c r="D134" s="53"/>
      <c r="E134" s="53"/>
      <c r="F134" s="53"/>
    </row>
    <row r="135" spans="1:6" customFormat="1" ht="12.75">
      <c r="B135" s="57"/>
      <c r="C135" s="51"/>
      <c r="D135" s="53"/>
      <c r="E135" s="53"/>
      <c r="F135" s="53"/>
    </row>
    <row r="136" spans="1:6" customFormat="1">
      <c r="A136" s="11" t="s">
        <v>209</v>
      </c>
      <c r="B136" s="12">
        <v>3310.4</v>
      </c>
      <c r="C136" s="40">
        <v>0</v>
      </c>
      <c r="D136" s="40">
        <v>7500</v>
      </c>
      <c r="E136" s="40">
        <v>36</v>
      </c>
      <c r="F136" s="40">
        <v>5000</v>
      </c>
    </row>
    <row r="137" spans="1:6" customFormat="1" ht="12.75">
      <c r="B137" s="57"/>
      <c r="C137" s="51"/>
      <c r="D137" s="53"/>
      <c r="E137" s="53"/>
      <c r="F137" s="53"/>
    </row>
    <row r="138" spans="1:6" customFormat="1">
      <c r="A138" s="42" t="s">
        <v>210</v>
      </c>
      <c r="B138" s="57"/>
      <c r="C138" s="40">
        <f>SUM(C135:C137)</f>
        <v>0</v>
      </c>
      <c r="D138" s="40">
        <f t="shared" ref="D138:F138" si="30">SUM(D135:D137)</f>
        <v>7500</v>
      </c>
      <c r="E138" s="40">
        <f t="shared" si="30"/>
        <v>36</v>
      </c>
      <c r="F138" s="40">
        <f t="shared" si="30"/>
        <v>5000</v>
      </c>
    </row>
    <row r="139" spans="1:6" customFormat="1" ht="12.75">
      <c r="B139" s="57"/>
      <c r="C139" s="51"/>
      <c r="D139" s="53"/>
      <c r="E139" s="53"/>
      <c r="F139" s="53"/>
    </row>
    <row r="140" spans="1:6" ht="15.75">
      <c r="A140" s="10" t="s">
        <v>82</v>
      </c>
    </row>
    <row r="141" spans="1:6">
      <c r="A141" s="3"/>
    </row>
    <row r="142" spans="1:6">
      <c r="A142" s="11" t="s">
        <v>83</v>
      </c>
      <c r="B142" s="12">
        <v>3510.4</v>
      </c>
      <c r="C142" s="35">
        <v>3777</v>
      </c>
      <c r="D142" s="35">
        <v>3777</v>
      </c>
      <c r="E142" s="35">
        <v>3777</v>
      </c>
      <c r="F142" s="35">
        <v>3777</v>
      </c>
    </row>
    <row r="143" spans="1:6" ht="15.75">
      <c r="A143" s="10"/>
    </row>
    <row r="144" spans="1:6">
      <c r="A144" s="42" t="s">
        <v>84</v>
      </c>
      <c r="C144" s="40">
        <f>SUM(C141:C143)</f>
        <v>3777</v>
      </c>
      <c r="D144" s="40">
        <f t="shared" ref="D144:F144" si="31">SUM(D141:D143)</f>
        <v>3777</v>
      </c>
      <c r="E144" s="40">
        <f t="shared" si="31"/>
        <v>3777</v>
      </c>
      <c r="F144" s="40">
        <f t="shared" si="31"/>
        <v>3777</v>
      </c>
    </row>
    <row r="145" spans="1:6">
      <c r="A145" s="42"/>
      <c r="C145" s="38"/>
      <c r="D145" s="38"/>
      <c r="E145" s="38"/>
      <c r="F145" s="38"/>
    </row>
    <row r="146" spans="1:6" ht="15.75">
      <c r="A146" s="10" t="s">
        <v>85</v>
      </c>
    </row>
    <row r="147" spans="1:6" ht="15.75">
      <c r="A147" s="10"/>
    </row>
    <row r="148" spans="1:6">
      <c r="A148" s="11" t="s">
        <v>200</v>
      </c>
      <c r="B148" s="12">
        <v>3620.1</v>
      </c>
      <c r="C148" s="33">
        <v>6000</v>
      </c>
      <c r="D148" s="33">
        <v>8000</v>
      </c>
      <c r="E148" s="33">
        <v>6274</v>
      </c>
      <c r="F148" s="33">
        <v>8000</v>
      </c>
    </row>
    <row r="149" spans="1:6">
      <c r="A149" s="11" t="s">
        <v>201</v>
      </c>
      <c r="B149" s="12">
        <v>3620.2</v>
      </c>
      <c r="C149" s="33">
        <v>833</v>
      </c>
      <c r="D149" s="33">
        <v>100</v>
      </c>
      <c r="E149" s="33"/>
      <c r="F149" s="33">
        <v>100</v>
      </c>
    </row>
    <row r="150" spans="1:6">
      <c r="A150" s="11" t="s">
        <v>202</v>
      </c>
      <c r="B150" s="12">
        <v>3620.4</v>
      </c>
      <c r="C150" s="35">
        <v>743</v>
      </c>
      <c r="D150" s="35">
        <v>1200</v>
      </c>
      <c r="E150" s="35">
        <v>15</v>
      </c>
      <c r="F150" s="35">
        <v>100</v>
      </c>
    </row>
    <row r="151" spans="1:6" ht="15.75">
      <c r="A151" s="10"/>
    </row>
    <row r="152" spans="1:6">
      <c r="A152" s="42" t="s">
        <v>86</v>
      </c>
      <c r="C152" s="40">
        <f>SUM(C148:C150)</f>
        <v>7576</v>
      </c>
      <c r="D152" s="40">
        <f t="shared" ref="D152" si="32">SUM(D148:D150)</f>
        <v>9300</v>
      </c>
      <c r="E152" s="40">
        <f t="shared" ref="E152" si="33">SUM(E148:E150)</f>
        <v>6289</v>
      </c>
      <c r="F152" s="40">
        <f t="shared" ref="F152" si="34">SUM(F148:F150)</f>
        <v>8200</v>
      </c>
    </row>
    <row r="153" spans="1:6">
      <c r="A153" s="42"/>
      <c r="C153" s="38"/>
      <c r="D153" s="38"/>
      <c r="E153" s="38"/>
      <c r="F153" s="38"/>
    </row>
    <row r="154" spans="1:6" ht="15.75">
      <c r="A154" s="10" t="s">
        <v>211</v>
      </c>
      <c r="C154" s="38"/>
      <c r="D154" s="38"/>
      <c r="E154" s="38"/>
      <c r="F154" s="38"/>
    </row>
    <row r="155" spans="1:6">
      <c r="A155" s="42"/>
      <c r="C155" s="38"/>
      <c r="D155" s="38"/>
      <c r="E155" s="38"/>
      <c r="F155" s="38"/>
    </row>
    <row r="156" spans="1:6">
      <c r="A156" s="11" t="s">
        <v>212</v>
      </c>
      <c r="B156" s="12">
        <v>4020.1</v>
      </c>
      <c r="C156" s="35">
        <v>100</v>
      </c>
      <c r="D156" s="35">
        <v>100</v>
      </c>
      <c r="E156" s="35">
        <v>76</v>
      </c>
      <c r="F156" s="35">
        <v>100</v>
      </c>
    </row>
    <row r="157" spans="1:6">
      <c r="A157" s="42"/>
      <c r="C157" s="38"/>
      <c r="D157" s="38"/>
      <c r="E157" s="38"/>
      <c r="F157" s="38"/>
    </row>
    <row r="158" spans="1:6">
      <c r="A158" s="5" t="s">
        <v>213</v>
      </c>
      <c r="C158" s="40">
        <f>SUM(C155:C156)</f>
        <v>100</v>
      </c>
      <c r="D158" s="40">
        <f t="shared" ref="D158:F158" si="35">SUM(D155:D156)</f>
        <v>100</v>
      </c>
      <c r="E158" s="40">
        <f t="shared" si="35"/>
        <v>76</v>
      </c>
      <c r="F158" s="40">
        <f t="shared" si="35"/>
        <v>100</v>
      </c>
    </row>
    <row r="159" spans="1:6">
      <c r="A159" s="42"/>
      <c r="C159" s="38"/>
      <c r="D159" s="38"/>
      <c r="E159" s="38"/>
      <c r="F159" s="38"/>
    </row>
    <row r="160" spans="1:6" ht="15.75">
      <c r="A160" s="6" t="s">
        <v>214</v>
      </c>
    </row>
    <row r="162" spans="1:6">
      <c r="A162" s="11" t="s">
        <v>215</v>
      </c>
      <c r="B162" s="12">
        <v>4540.1000000000004</v>
      </c>
      <c r="C162" s="33">
        <v>28600</v>
      </c>
      <c r="D162" s="33">
        <v>26100</v>
      </c>
      <c r="E162" s="33">
        <v>26100</v>
      </c>
      <c r="F162" s="33">
        <v>27000</v>
      </c>
    </row>
    <row r="163" spans="1:6">
      <c r="A163" s="11" t="s">
        <v>216</v>
      </c>
      <c r="B163" s="12">
        <v>4540.3999999999996</v>
      </c>
      <c r="C163" s="35"/>
      <c r="D163" s="35"/>
      <c r="E163" s="35"/>
      <c r="F163" s="35"/>
    </row>
    <row r="165" spans="1:6">
      <c r="A165" s="5" t="s">
        <v>217</v>
      </c>
      <c r="C165" s="40">
        <f>SUM(C162:C163)</f>
        <v>28600</v>
      </c>
      <c r="D165" s="40">
        <f t="shared" ref="D165:F165" si="36">SUM(D162:D163)</f>
        <v>26100</v>
      </c>
      <c r="E165" s="40">
        <f t="shared" si="36"/>
        <v>26100</v>
      </c>
      <c r="F165" s="40">
        <f t="shared" si="36"/>
        <v>27000</v>
      </c>
    </row>
    <row r="166" spans="1:6" ht="15.75">
      <c r="A166" s="10"/>
    </row>
    <row r="167" spans="1:6" customFormat="1" ht="16.5" thickBot="1">
      <c r="A167" s="10" t="s">
        <v>87</v>
      </c>
      <c r="B167" s="12"/>
      <c r="C167" s="54">
        <f>C152+C144+C138+C132+C158+C165</f>
        <v>43319</v>
      </c>
      <c r="D167" s="54">
        <f t="shared" ref="D167:F167" si="37">D152+D144+D138+D132+D158+D165</f>
        <v>50227</v>
      </c>
      <c r="E167" s="54">
        <f t="shared" si="37"/>
        <v>38830</v>
      </c>
      <c r="F167" s="54">
        <f t="shared" si="37"/>
        <v>47527</v>
      </c>
    </row>
    <row r="168" spans="1:6" customFormat="1" ht="12.75">
      <c r="B168" s="57"/>
      <c r="C168" s="51"/>
      <c r="D168" s="53"/>
      <c r="E168" s="53"/>
      <c r="F168" s="53"/>
    </row>
    <row r="169" spans="1:6" ht="15.75">
      <c r="A169" s="6" t="s">
        <v>88</v>
      </c>
    </row>
    <row r="171" spans="1:6">
      <c r="A171" s="11" t="s">
        <v>89</v>
      </c>
      <c r="B171" s="12">
        <v>5010.1000000000004</v>
      </c>
      <c r="C171" s="33">
        <v>42000</v>
      </c>
      <c r="D171" s="33">
        <v>42000</v>
      </c>
      <c r="E171" s="33">
        <v>32308</v>
      </c>
      <c r="F171" s="33">
        <v>47000</v>
      </c>
    </row>
    <row r="172" spans="1:6">
      <c r="A172" s="11" t="s">
        <v>241</v>
      </c>
      <c r="B172" s="12" t="s">
        <v>242</v>
      </c>
      <c r="C172" s="33">
        <v>500</v>
      </c>
      <c r="D172" s="33">
        <v>500</v>
      </c>
      <c r="E172" s="33">
        <v>375</v>
      </c>
      <c r="F172" s="33">
        <v>500</v>
      </c>
    </row>
    <row r="173" spans="1:6">
      <c r="A173" s="11" t="s">
        <v>90</v>
      </c>
      <c r="B173" s="12">
        <v>5010.3999999999996</v>
      </c>
      <c r="C173" s="33">
        <v>645</v>
      </c>
      <c r="D173" s="33">
        <v>800</v>
      </c>
      <c r="E173" s="33"/>
      <c r="F173" s="33">
        <v>500</v>
      </c>
    </row>
    <row r="174" spans="1:6">
      <c r="A174" s="11" t="s">
        <v>218</v>
      </c>
      <c r="B174" s="12" t="s">
        <v>219</v>
      </c>
      <c r="C174" s="35"/>
      <c r="D174" s="35">
        <v>350</v>
      </c>
      <c r="E174" s="35"/>
      <c r="F174" s="35">
        <v>350</v>
      </c>
    </row>
    <row r="176" spans="1:6">
      <c r="A176" s="5" t="s">
        <v>91</v>
      </c>
      <c r="C176" s="40">
        <f>SUM(C171:C175)</f>
        <v>43145</v>
      </c>
      <c r="D176" s="40">
        <f t="shared" ref="D176:F176" si="38">SUM(D171:D175)</f>
        <v>43650</v>
      </c>
      <c r="E176" s="40">
        <f t="shared" si="38"/>
        <v>32683</v>
      </c>
      <c r="F176" s="40">
        <f t="shared" si="38"/>
        <v>48350</v>
      </c>
    </row>
    <row r="178" spans="1:6" ht="15.75">
      <c r="A178" s="6" t="s">
        <v>92</v>
      </c>
    </row>
    <row r="180" spans="1:6">
      <c r="A180" s="11" t="s">
        <v>93</v>
      </c>
      <c r="B180" s="12">
        <v>5182.3999999999996</v>
      </c>
      <c r="C180" s="35">
        <v>2177</v>
      </c>
      <c r="D180" s="35">
        <v>1000</v>
      </c>
      <c r="E180" s="35">
        <v>351</v>
      </c>
      <c r="F180" s="35">
        <v>1000</v>
      </c>
    </row>
    <row r="182" spans="1:6">
      <c r="A182" s="5" t="s">
        <v>94</v>
      </c>
      <c r="C182" s="40">
        <f>SUM(C180)</f>
        <v>2177</v>
      </c>
      <c r="D182" s="40">
        <f t="shared" ref="D182" si="39">SUM(D180)</f>
        <v>1000</v>
      </c>
      <c r="E182" s="40">
        <f t="shared" ref="E182" si="40">SUM(E180)</f>
        <v>351</v>
      </c>
      <c r="F182" s="40">
        <f t="shared" ref="F182" si="41">SUM(F180)</f>
        <v>1000</v>
      </c>
    </row>
    <row r="184" spans="1:6" customFormat="1" ht="16.5" thickBot="1">
      <c r="A184" s="10" t="s">
        <v>95</v>
      </c>
      <c r="B184" s="12"/>
      <c r="C184" s="54">
        <f>C182+C176</f>
        <v>45322</v>
      </c>
      <c r="D184" s="54">
        <f t="shared" ref="D184:E184" si="42">D182+D176</f>
        <v>44650</v>
      </c>
      <c r="E184" s="54">
        <f t="shared" si="42"/>
        <v>33034</v>
      </c>
      <c r="F184" s="54">
        <f t="shared" ref="F184" si="43">F182+F176</f>
        <v>49350</v>
      </c>
    </row>
    <row r="185" spans="1:6" customFormat="1" ht="12.75">
      <c r="B185" s="57"/>
      <c r="C185" s="51"/>
      <c r="D185" s="53"/>
      <c r="E185" s="53"/>
      <c r="F185" s="53"/>
    </row>
    <row r="186" spans="1:6" ht="15.75">
      <c r="A186" s="6" t="s">
        <v>97</v>
      </c>
      <c r="C186" s="43"/>
      <c r="D186" s="43"/>
      <c r="E186" s="43"/>
      <c r="F186" s="43"/>
    </row>
    <row r="187" spans="1:6">
      <c r="C187" s="43"/>
      <c r="D187" s="43"/>
      <c r="E187" s="43"/>
      <c r="F187" s="43"/>
    </row>
    <row r="188" spans="1:6">
      <c r="A188" s="11" t="s">
        <v>98</v>
      </c>
      <c r="B188" s="12">
        <v>7510.1</v>
      </c>
      <c r="C188" s="33">
        <v>250</v>
      </c>
      <c r="D188" s="33">
        <v>500</v>
      </c>
      <c r="E188" s="33"/>
      <c r="F188" s="33">
        <v>250</v>
      </c>
    </row>
    <row r="189" spans="1:6">
      <c r="A189" s="11" t="s">
        <v>99</v>
      </c>
      <c r="B189" s="12">
        <v>7510.4</v>
      </c>
      <c r="C189" s="35"/>
      <c r="D189" s="35">
        <v>50</v>
      </c>
      <c r="E189" s="35"/>
      <c r="F189" s="35">
        <v>50</v>
      </c>
    </row>
    <row r="190" spans="1:6">
      <c r="C190" s="43"/>
      <c r="D190" s="43"/>
      <c r="E190" s="43"/>
      <c r="F190" s="43"/>
    </row>
    <row r="191" spans="1:6">
      <c r="A191" s="5" t="s">
        <v>100</v>
      </c>
      <c r="C191" s="35">
        <f>SUM(C188:C189)</f>
        <v>250</v>
      </c>
      <c r="D191" s="35">
        <f t="shared" ref="D191" si="44">SUM(D188:D189)</f>
        <v>550</v>
      </c>
      <c r="E191" s="35">
        <f t="shared" ref="E191" si="45">SUM(E188:E189)</f>
        <v>0</v>
      </c>
      <c r="F191" s="35">
        <f t="shared" ref="F191" si="46">SUM(F188:F189)</f>
        <v>300</v>
      </c>
    </row>
    <row r="192" spans="1:6">
      <c r="C192" s="43"/>
      <c r="D192" s="43"/>
      <c r="E192" s="43"/>
      <c r="F192" s="43"/>
    </row>
    <row r="193" spans="1:9" ht="15.75">
      <c r="A193" s="6" t="s">
        <v>220</v>
      </c>
      <c r="C193" s="43"/>
      <c r="D193" s="43"/>
      <c r="E193" s="43"/>
      <c r="F193" s="43"/>
    </row>
    <row r="194" spans="1:9">
      <c r="C194" s="43"/>
      <c r="D194" s="43"/>
      <c r="E194" s="43"/>
      <c r="F194" s="43"/>
    </row>
    <row r="195" spans="1:9">
      <c r="A195" s="11" t="s">
        <v>101</v>
      </c>
      <c r="B195" s="12">
        <v>8810.4</v>
      </c>
      <c r="C195" s="35">
        <v>3000</v>
      </c>
      <c r="D195" s="35">
        <v>3000</v>
      </c>
      <c r="E195" s="35">
        <v>3000</v>
      </c>
      <c r="F195" s="35">
        <v>3000</v>
      </c>
    </row>
    <row r="196" spans="1:9">
      <c r="A196" s="11"/>
      <c r="C196" s="43"/>
      <c r="D196" s="43"/>
      <c r="E196" s="43"/>
      <c r="F196" s="43"/>
    </row>
    <row r="197" spans="1:9">
      <c r="A197" s="5" t="s">
        <v>102</v>
      </c>
      <c r="C197" s="35">
        <f t="shared" ref="C197:F197" si="47">SUM(C195:C195)</f>
        <v>3000</v>
      </c>
      <c r="D197" s="35">
        <f t="shared" si="47"/>
        <v>3000</v>
      </c>
      <c r="E197" s="35">
        <f t="shared" si="47"/>
        <v>3000</v>
      </c>
      <c r="F197" s="35">
        <f t="shared" si="47"/>
        <v>3000</v>
      </c>
    </row>
    <row r="198" spans="1:9">
      <c r="A198" s="11"/>
      <c r="C198" s="43"/>
      <c r="D198" s="43"/>
      <c r="E198" s="43"/>
      <c r="F198" s="43"/>
    </row>
    <row r="199" spans="1:9" customFormat="1" ht="16.5" thickBot="1">
      <c r="A199" s="10" t="s">
        <v>103</v>
      </c>
      <c r="B199" s="12"/>
      <c r="C199" s="54">
        <f>+C191+C197</f>
        <v>3250</v>
      </c>
      <c r="D199" s="54">
        <f t="shared" ref="D199:F199" si="48">+D191+D197</f>
        <v>3550</v>
      </c>
      <c r="E199" s="54">
        <f t="shared" si="48"/>
        <v>3000</v>
      </c>
      <c r="F199" s="54">
        <f t="shared" si="48"/>
        <v>3300</v>
      </c>
    </row>
    <row r="200" spans="1:9" customFormat="1" ht="12.75">
      <c r="B200" s="57"/>
      <c r="C200" s="51"/>
      <c r="D200" s="53"/>
      <c r="E200" s="53"/>
      <c r="F200" s="53"/>
    </row>
    <row r="201" spans="1:9" ht="15.75">
      <c r="A201" s="6" t="s">
        <v>104</v>
      </c>
      <c r="C201" s="43"/>
      <c r="D201" s="43"/>
      <c r="E201" s="43"/>
      <c r="F201" s="43"/>
    </row>
    <row r="202" spans="1:9">
      <c r="A202" s="11"/>
      <c r="C202" s="43"/>
      <c r="D202" s="43"/>
      <c r="E202" s="43"/>
      <c r="F202" s="43"/>
    </row>
    <row r="203" spans="1:9">
      <c r="A203" s="11" t="s">
        <v>105</v>
      </c>
      <c r="B203" s="12">
        <v>9010.7999999999993</v>
      </c>
      <c r="C203" s="33">
        <v>6149</v>
      </c>
      <c r="D203" s="33">
        <v>4698</v>
      </c>
      <c r="E203" s="33"/>
      <c r="F203" s="33">
        <v>6200</v>
      </c>
    </row>
    <row r="204" spans="1:9">
      <c r="A204" s="11" t="s">
        <v>106</v>
      </c>
      <c r="B204" s="12">
        <v>9030.7999999999993</v>
      </c>
      <c r="C204" s="33">
        <v>7317</v>
      </c>
      <c r="D204" s="66">
        <v>8000</v>
      </c>
      <c r="E204" s="33"/>
      <c r="F204" s="66">
        <f>(+F188+F172+F171+F162+F148+F128+F93++F85+F72+F64+F65+F32+F23+F22+F15)*0.0765</f>
        <v>10221.93</v>
      </c>
      <c r="H204" s="3"/>
      <c r="I204" s="66"/>
    </row>
    <row r="205" spans="1:9">
      <c r="A205" s="11" t="s">
        <v>107</v>
      </c>
      <c r="B205" s="12">
        <v>9040.7999999999993</v>
      </c>
      <c r="C205" s="33">
        <v>2700</v>
      </c>
      <c r="D205" s="33">
        <v>2700</v>
      </c>
      <c r="E205" s="33">
        <v>2700</v>
      </c>
      <c r="F205" s="33">
        <v>2700</v>
      </c>
    </row>
    <row r="206" spans="1:9">
      <c r="A206" s="11" t="s">
        <v>221</v>
      </c>
      <c r="B206" s="12" t="s">
        <v>222</v>
      </c>
      <c r="C206" s="33">
        <v>2900</v>
      </c>
      <c r="D206" s="33">
        <v>2900</v>
      </c>
      <c r="E206" s="33">
        <v>2900</v>
      </c>
      <c r="F206" s="33">
        <v>2900</v>
      </c>
    </row>
    <row r="207" spans="1:9">
      <c r="A207" s="11" t="s">
        <v>109</v>
      </c>
      <c r="B207" s="12">
        <v>9060.7999999999993</v>
      </c>
      <c r="C207" s="35">
        <v>10715</v>
      </c>
      <c r="D207" s="35">
        <v>10740</v>
      </c>
      <c r="E207" s="35">
        <v>8075</v>
      </c>
      <c r="F207" s="35">
        <v>13200</v>
      </c>
    </row>
    <row r="208" spans="1:9">
      <c r="C208" s="38"/>
      <c r="D208" s="38"/>
      <c r="E208" s="38"/>
      <c r="F208" s="38"/>
    </row>
    <row r="209" spans="1:6">
      <c r="A209" s="5" t="s">
        <v>110</v>
      </c>
      <c r="C209" s="35">
        <f>SUM(C203:C207)</f>
        <v>29781</v>
      </c>
      <c r="D209" s="35">
        <f t="shared" ref="D209" si="49">SUM(D203:D207)</f>
        <v>29038</v>
      </c>
      <c r="E209" s="35">
        <f t="shared" ref="E209:F209" si="50">SUM(E203:E207)</f>
        <v>13675</v>
      </c>
      <c r="F209" s="35">
        <f t="shared" si="50"/>
        <v>35221.93</v>
      </c>
    </row>
    <row r="210" spans="1:6">
      <c r="C210" s="43"/>
      <c r="D210" s="43"/>
      <c r="E210" s="43"/>
      <c r="F210" s="43"/>
    </row>
    <row r="211" spans="1:6" ht="15.75">
      <c r="A211" s="6" t="s">
        <v>243</v>
      </c>
      <c r="C211" s="43"/>
      <c r="D211" s="43"/>
      <c r="E211" s="43"/>
      <c r="F211" s="43"/>
    </row>
    <row r="212" spans="1:6">
      <c r="C212" s="43"/>
      <c r="D212" s="43"/>
      <c r="E212" s="43"/>
      <c r="F212" s="43"/>
    </row>
    <row r="213" spans="1:6">
      <c r="A213" s="5" t="s">
        <v>244</v>
      </c>
      <c r="B213" s="12">
        <v>9950.9</v>
      </c>
      <c r="C213" s="35">
        <v>10000</v>
      </c>
      <c r="D213" s="35">
        <v>10000</v>
      </c>
      <c r="E213" s="35">
        <v>10000</v>
      </c>
      <c r="F213" s="35">
        <v>3000</v>
      </c>
    </row>
    <row r="214" spans="1:6">
      <c r="A214" s="11"/>
      <c r="C214" s="43"/>
      <c r="D214" s="43"/>
      <c r="E214" s="43"/>
      <c r="F214" s="43"/>
    </row>
    <row r="215" spans="1:6" ht="16.5" thickBot="1">
      <c r="A215" s="6" t="s">
        <v>111</v>
      </c>
      <c r="C215" s="41">
        <f>C209+C199+C184+C167+C124+C213</f>
        <v>293078</v>
      </c>
      <c r="D215" s="41">
        <f>D209+D199+D184+D167+D124+D213</f>
        <v>287060</v>
      </c>
      <c r="E215" s="41">
        <f t="shared" ref="E215:F215" si="51">E209+E199+E184+E167+E124+E213</f>
        <v>203867</v>
      </c>
      <c r="F215" s="41">
        <f t="shared" si="51"/>
        <v>287133.93</v>
      </c>
    </row>
    <row r="216" spans="1:6" ht="15.75" thickTop="1">
      <c r="A216" s="11"/>
      <c r="C216" s="43"/>
      <c r="D216" s="43"/>
      <c r="E216" s="43"/>
      <c r="F216" s="43"/>
    </row>
    <row r="217" spans="1:6">
      <c r="A217" s="11"/>
      <c r="C217" s="43"/>
      <c r="D217" s="43"/>
      <c r="E217" s="43"/>
      <c r="F217" s="43"/>
    </row>
    <row r="218" spans="1:6">
      <c r="A218" s="11"/>
      <c r="C218" s="43"/>
      <c r="D218" s="43"/>
      <c r="E218" s="43"/>
      <c r="F218" s="43"/>
    </row>
    <row r="219" spans="1:6">
      <c r="A219" s="11"/>
      <c r="C219" s="43"/>
      <c r="D219" s="43"/>
      <c r="E219" s="43"/>
      <c r="F219" s="43"/>
    </row>
    <row r="220" spans="1:6">
      <c r="A220" s="11"/>
      <c r="C220" s="43"/>
      <c r="D220" s="43"/>
      <c r="E220" s="43"/>
      <c r="F220" s="43"/>
    </row>
    <row r="221" spans="1:6">
      <c r="C221" s="38"/>
      <c r="D221" s="38"/>
      <c r="E221" s="38"/>
      <c r="F221" s="38"/>
    </row>
    <row r="222" spans="1:6">
      <c r="C222" s="43"/>
      <c r="D222" s="43"/>
      <c r="E222" s="43"/>
      <c r="F222" s="43"/>
    </row>
    <row r="223" spans="1:6" ht="15.75">
      <c r="A223" s="6"/>
      <c r="C223" s="43"/>
      <c r="D223" s="43"/>
      <c r="E223" s="43"/>
      <c r="F223" s="43"/>
    </row>
    <row r="224" spans="1:6" ht="15.75">
      <c r="A224" s="6"/>
      <c r="C224" s="38"/>
      <c r="D224" s="38"/>
      <c r="E224" s="38"/>
      <c r="F224" s="38"/>
    </row>
    <row r="228" spans="1:6">
      <c r="C228" s="38"/>
      <c r="D228" s="38"/>
      <c r="E228" s="38"/>
      <c r="F228" s="38"/>
    </row>
    <row r="229" spans="1:6">
      <c r="C229" s="43"/>
      <c r="D229" s="43"/>
      <c r="E229" s="43"/>
      <c r="F229" s="43"/>
    </row>
    <row r="230" spans="1:6">
      <c r="C230" s="38"/>
      <c r="D230" s="38"/>
      <c r="E230" s="38"/>
      <c r="F230" s="38"/>
    </row>
    <row r="231" spans="1:6" ht="15.75">
      <c r="A231" s="6"/>
      <c r="C231" s="38"/>
      <c r="D231" s="38"/>
      <c r="E231" s="38"/>
      <c r="F231" s="38"/>
    </row>
    <row r="248" spans="1:6">
      <c r="C248" s="38"/>
      <c r="D248" s="38"/>
      <c r="E248" s="38"/>
      <c r="F248" s="38"/>
    </row>
    <row r="249" spans="1:6">
      <c r="C249" s="43"/>
      <c r="D249" s="43"/>
      <c r="E249" s="43"/>
      <c r="F249" s="43"/>
    </row>
    <row r="250" spans="1:6">
      <c r="C250" s="43"/>
      <c r="D250" s="38"/>
      <c r="E250" s="43"/>
      <c r="F250" s="38"/>
    </row>
    <row r="251" spans="1:6" ht="15.75">
      <c r="A251" s="6"/>
      <c r="C251" s="43"/>
      <c r="D251" s="38"/>
      <c r="E251" s="43"/>
      <c r="F251" s="38"/>
    </row>
    <row r="259" spans="1:6">
      <c r="C259" s="38"/>
      <c r="D259" s="38"/>
      <c r="E259" s="38"/>
      <c r="F259" s="38"/>
    </row>
    <row r="261" spans="1:6">
      <c r="A261" s="3"/>
    </row>
  </sheetData>
  <mergeCells count="2">
    <mergeCell ref="A2:D2"/>
    <mergeCell ref="A1:F1"/>
  </mergeCells>
  <printOptions horizontalCentered="1"/>
  <pageMargins left="0.75" right="0.75" top="1" bottom="1" header="0.5" footer="0.5"/>
  <pageSetup scale="85" fitToHeight="0" orientation="portrait" r:id="rId1"/>
  <headerFooter scaleWithDoc="0">
    <oddFooter>&amp;C&amp;P</oddFooter>
  </headerFooter>
  <rowBreaks count="5" manualBreakCount="5">
    <brk id="42" max="7" man="1"/>
    <brk id="68" max="7" man="1"/>
    <brk id="104" max="7" man="1"/>
    <brk id="144" max="7" man="1"/>
    <brk id="1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opLeftCell="A15" zoomScaleSheetLayoutView="100" workbookViewId="0">
      <selection activeCell="F14" sqref="F14"/>
    </sheetView>
  </sheetViews>
  <sheetFormatPr defaultColWidth="8.7109375" defaultRowHeight="15"/>
  <cols>
    <col min="1" max="1" width="41.5703125" style="5" customWidth="1"/>
    <col min="2" max="2" width="10" style="5" customWidth="1"/>
    <col min="3" max="6" width="13.7109375" style="5" customWidth="1"/>
    <col min="7" max="8" width="8.7109375" style="5"/>
    <col min="9" max="9" width="9.7109375" style="5" bestFit="1" customWidth="1"/>
    <col min="10" max="16384" width="8.7109375" style="1"/>
  </cols>
  <sheetData>
    <row r="1" spans="1:6" ht="15.75">
      <c r="A1" s="140" t="str">
        <f>+Summary!A1</f>
        <v>TOWN OF FARMERSVILLE, NEW YORK</v>
      </c>
      <c r="B1" s="140"/>
      <c r="C1" s="140"/>
      <c r="D1" s="140"/>
      <c r="E1" s="140"/>
      <c r="F1" s="140"/>
    </row>
    <row r="2" spans="1:6" ht="15.75">
      <c r="A2" s="141"/>
      <c r="B2" s="141"/>
      <c r="C2" s="141"/>
      <c r="D2" s="141"/>
    </row>
    <row r="3" spans="1:6" ht="15.75">
      <c r="A3" s="68"/>
      <c r="B3" s="68"/>
      <c r="C3" s="68"/>
      <c r="D3" s="68"/>
    </row>
    <row r="4" spans="1:6" ht="15.75">
      <c r="A4" s="68"/>
      <c r="B4" s="68"/>
      <c r="C4" s="68"/>
      <c r="D4" s="68"/>
    </row>
    <row r="5" spans="1:6" ht="15.75">
      <c r="A5" s="6" t="s">
        <v>26</v>
      </c>
      <c r="C5" s="67"/>
      <c r="D5" s="67" t="str">
        <f>'General A - App'!D5</f>
        <v>Adopted</v>
      </c>
      <c r="E5" s="67" t="s">
        <v>28</v>
      </c>
      <c r="F5" s="7" t="str">
        <f>PROPER(LEFT(Cover!A1,FIND(" ",Cover!A1,1)))</f>
        <v xml:space="preserve">Tentative </v>
      </c>
    </row>
    <row r="6" spans="1:6" ht="15.75">
      <c r="A6" s="6" t="s">
        <v>12</v>
      </c>
      <c r="C6" s="7" t="s">
        <v>29</v>
      </c>
      <c r="D6" s="7" t="s">
        <v>30</v>
      </c>
      <c r="E6" s="67" t="s">
        <v>257</v>
      </c>
      <c r="F6" s="7" t="s">
        <v>30</v>
      </c>
    </row>
    <row r="7" spans="1:6" ht="15.75">
      <c r="C7" s="105">
        <f>F7-2</f>
        <v>2021</v>
      </c>
      <c r="D7" s="105">
        <f>F7-1</f>
        <v>2022</v>
      </c>
      <c r="E7" s="105">
        <f>F7-1</f>
        <v>2022</v>
      </c>
      <c r="F7" s="105">
        <f>Cover!A3</f>
        <v>2023</v>
      </c>
    </row>
    <row r="8" spans="1:6" ht="15.75">
      <c r="C8" s="67"/>
      <c r="D8" s="67"/>
      <c r="E8" s="67"/>
      <c r="F8" s="67"/>
    </row>
    <row r="9" spans="1:6" ht="15.75">
      <c r="A9" s="8" t="s">
        <v>31</v>
      </c>
      <c r="B9" s="9" t="s">
        <v>32</v>
      </c>
      <c r="C9" s="67"/>
      <c r="D9" s="67"/>
      <c r="E9" s="67"/>
      <c r="F9" s="67"/>
    </row>
    <row r="10" spans="1:6" ht="15.75">
      <c r="A10" s="8"/>
      <c r="B10" s="9"/>
      <c r="C10" s="67"/>
      <c r="D10" s="67"/>
      <c r="E10" s="67"/>
      <c r="F10" s="67"/>
    </row>
    <row r="11" spans="1:6" ht="15.75">
      <c r="A11" s="10" t="s">
        <v>112</v>
      </c>
      <c r="B11" s="6"/>
      <c r="C11" s="34"/>
      <c r="D11" s="34"/>
      <c r="E11" s="34"/>
      <c r="F11" s="34"/>
    </row>
    <row r="12" spans="1:6" ht="15.75">
      <c r="A12" s="6"/>
      <c r="B12" s="6"/>
      <c r="C12" s="34"/>
      <c r="D12" s="34"/>
      <c r="E12" s="34"/>
      <c r="F12" s="34"/>
    </row>
    <row r="13" spans="1:6">
      <c r="A13" s="11" t="s">
        <v>112</v>
      </c>
      <c r="B13" s="12">
        <v>1001</v>
      </c>
      <c r="C13" s="65">
        <v>254296</v>
      </c>
      <c r="D13" s="35">
        <v>234422</v>
      </c>
      <c r="E13" s="35">
        <v>234422</v>
      </c>
      <c r="F13" s="35">
        <f>+Summary!I10</f>
        <v>59634.929999999993</v>
      </c>
    </row>
    <row r="14" spans="1:6">
      <c r="A14" s="11"/>
      <c r="B14" s="12"/>
      <c r="C14" s="43"/>
      <c r="D14" s="43"/>
      <c r="E14" s="43"/>
      <c r="F14" s="43"/>
    </row>
    <row r="15" spans="1:6">
      <c r="A15" s="42" t="s">
        <v>113</v>
      </c>
      <c r="B15" s="12"/>
      <c r="C15" s="35">
        <f>C13</f>
        <v>254296</v>
      </c>
      <c r="D15" s="35">
        <f t="shared" ref="D15" si="0">D13</f>
        <v>234422</v>
      </c>
      <c r="E15" s="35">
        <f t="shared" ref="E15:F15" si="1">E13</f>
        <v>234422</v>
      </c>
      <c r="F15" s="35">
        <f t="shared" si="1"/>
        <v>59634.929999999993</v>
      </c>
    </row>
    <row r="16" spans="1:6">
      <c r="A16" s="11"/>
      <c r="B16" s="12"/>
      <c r="C16" s="43"/>
      <c r="D16" s="43"/>
      <c r="E16" s="43"/>
      <c r="F16" s="43"/>
    </row>
    <row r="17" spans="1:6" ht="15.75">
      <c r="A17" s="10" t="s">
        <v>114</v>
      </c>
      <c r="B17" s="12"/>
      <c r="C17" s="43"/>
      <c r="D17" s="43"/>
      <c r="E17" s="43"/>
      <c r="F17" s="43"/>
    </row>
    <row r="18" spans="1:6">
      <c r="A18" s="42"/>
      <c r="B18" s="12"/>
      <c r="C18" s="43"/>
      <c r="D18" s="43"/>
      <c r="E18" s="43"/>
      <c r="F18" s="43"/>
    </row>
    <row r="19" spans="1:6">
      <c r="A19" s="11" t="s">
        <v>115</v>
      </c>
      <c r="B19" s="12">
        <v>1090</v>
      </c>
      <c r="C19" s="35">
        <v>2829</v>
      </c>
      <c r="D19" s="35">
        <v>3000</v>
      </c>
      <c r="E19" s="35">
        <v>2564</v>
      </c>
      <c r="F19" s="35">
        <v>3000</v>
      </c>
    </row>
    <row r="20" spans="1:6">
      <c r="A20" s="11"/>
      <c r="B20" s="12"/>
      <c r="C20" s="43"/>
      <c r="D20" s="43"/>
      <c r="E20" s="43"/>
      <c r="F20" s="43"/>
    </row>
    <row r="21" spans="1:6">
      <c r="A21" s="42" t="s">
        <v>116</v>
      </c>
      <c r="B21" s="12"/>
      <c r="C21" s="35">
        <f>SUM(C19)</f>
        <v>2829</v>
      </c>
      <c r="D21" s="35">
        <f t="shared" ref="D21" si="2">SUM(D19)</f>
        <v>3000</v>
      </c>
      <c r="E21" s="35">
        <f t="shared" ref="E21" si="3">SUM(E19)</f>
        <v>2564</v>
      </c>
      <c r="F21" s="35">
        <f t="shared" ref="F21" si="4">SUM(F19)</f>
        <v>3000</v>
      </c>
    </row>
    <row r="22" spans="1:6">
      <c r="A22" s="42"/>
      <c r="B22" s="12"/>
      <c r="C22" s="43"/>
      <c r="D22" s="43"/>
      <c r="E22" s="43"/>
      <c r="F22" s="43"/>
    </row>
    <row r="23" spans="1:6" ht="15.75">
      <c r="A23" s="10" t="s">
        <v>117</v>
      </c>
      <c r="B23" s="12"/>
      <c r="C23" s="43"/>
      <c r="D23" s="43"/>
      <c r="E23" s="43"/>
      <c r="F23" s="43"/>
    </row>
    <row r="24" spans="1:6">
      <c r="A24" s="11"/>
      <c r="B24" s="12"/>
      <c r="C24" s="43"/>
      <c r="D24" s="43"/>
      <c r="E24" s="43"/>
      <c r="F24" s="43"/>
    </row>
    <row r="25" spans="1:6">
      <c r="A25" s="11" t="s">
        <v>118</v>
      </c>
      <c r="B25" s="12">
        <v>1120</v>
      </c>
      <c r="C25" s="35">
        <v>3106</v>
      </c>
      <c r="D25" s="35">
        <v>6000</v>
      </c>
      <c r="E25" s="35">
        <v>42152</v>
      </c>
      <c r="F25" s="35">
        <v>200000</v>
      </c>
    </row>
    <row r="26" spans="1:6">
      <c r="A26" s="11"/>
      <c r="B26" s="12"/>
      <c r="C26" s="43"/>
      <c r="D26" s="43"/>
      <c r="E26" s="43"/>
      <c r="F26" s="43"/>
    </row>
    <row r="27" spans="1:6">
      <c r="A27" s="42" t="s">
        <v>119</v>
      </c>
      <c r="B27" s="12"/>
      <c r="C27" s="35">
        <f t="shared" ref="C27:F27" si="5">SUM(C25:C26)</f>
        <v>3106</v>
      </c>
      <c r="D27" s="35">
        <f t="shared" si="5"/>
        <v>6000</v>
      </c>
      <c r="E27" s="35">
        <f t="shared" si="5"/>
        <v>42152</v>
      </c>
      <c r="F27" s="35">
        <f t="shared" si="5"/>
        <v>200000</v>
      </c>
    </row>
    <row r="28" spans="1:6">
      <c r="A28" s="42"/>
      <c r="B28" s="12"/>
      <c r="C28" s="43"/>
      <c r="D28" s="43"/>
      <c r="E28" s="43"/>
      <c r="F28" s="43"/>
    </row>
    <row r="29" spans="1:6" ht="15.75">
      <c r="A29" s="10" t="s">
        <v>120</v>
      </c>
      <c r="B29" s="12"/>
      <c r="C29" s="43"/>
      <c r="D29" s="43"/>
      <c r="E29" s="43"/>
      <c r="F29" s="43"/>
    </row>
    <row r="30" spans="1:6">
      <c r="A30" s="11"/>
      <c r="B30" s="12"/>
      <c r="C30" s="43"/>
      <c r="D30" s="43"/>
      <c r="E30" s="43"/>
      <c r="F30" s="43"/>
    </row>
    <row r="31" spans="1:6">
      <c r="A31" s="11" t="s">
        <v>121</v>
      </c>
      <c r="B31" s="12">
        <v>1255</v>
      </c>
      <c r="C31" s="35">
        <v>707</v>
      </c>
      <c r="D31" s="35">
        <v>1000</v>
      </c>
      <c r="E31" s="35">
        <v>675</v>
      </c>
      <c r="F31" s="35">
        <v>900</v>
      </c>
    </row>
    <row r="32" spans="1:6">
      <c r="A32" s="11"/>
      <c r="B32" s="12"/>
      <c r="C32" s="43"/>
      <c r="D32" s="43"/>
      <c r="E32" s="43"/>
      <c r="F32" s="43"/>
    </row>
    <row r="33" spans="1:6">
      <c r="A33" s="42" t="s">
        <v>122</v>
      </c>
      <c r="B33" s="12"/>
      <c r="C33" s="35">
        <f>SUM(C31)</f>
        <v>707</v>
      </c>
      <c r="D33" s="35">
        <f t="shared" ref="D33" si="6">SUM(D31)</f>
        <v>1000</v>
      </c>
      <c r="E33" s="35">
        <f t="shared" ref="E33" si="7">SUM(E31)</f>
        <v>675</v>
      </c>
      <c r="F33" s="35">
        <f t="shared" ref="F33" si="8">SUM(F31)</f>
        <v>900</v>
      </c>
    </row>
    <row r="34" spans="1:6">
      <c r="A34" s="11"/>
      <c r="B34" s="12"/>
      <c r="C34" s="43"/>
      <c r="D34" s="43"/>
      <c r="E34" s="43"/>
      <c r="F34" s="43"/>
    </row>
    <row r="35" spans="1:6" ht="15.75">
      <c r="A35" s="10" t="s">
        <v>123</v>
      </c>
      <c r="B35" s="12"/>
      <c r="C35" s="43"/>
      <c r="D35" s="43"/>
      <c r="E35" s="43"/>
      <c r="F35" s="43"/>
    </row>
    <row r="36" spans="1:6" ht="15.75">
      <c r="A36" s="37"/>
      <c r="B36" s="12"/>
      <c r="C36" s="43"/>
      <c r="D36" s="43"/>
      <c r="E36" s="43"/>
      <c r="F36" s="43"/>
    </row>
    <row r="37" spans="1:6">
      <c r="A37" s="11" t="s">
        <v>124</v>
      </c>
      <c r="B37" s="12">
        <v>2401</v>
      </c>
      <c r="C37" s="33">
        <v>37</v>
      </c>
      <c r="D37" s="33">
        <v>100</v>
      </c>
      <c r="E37" s="33"/>
      <c r="F37" s="33">
        <v>100</v>
      </c>
    </row>
    <row r="38" spans="1:6">
      <c r="A38" s="11" t="s">
        <v>225</v>
      </c>
      <c r="B38" s="12" t="s">
        <v>224</v>
      </c>
      <c r="C38" s="66"/>
      <c r="D38" s="33"/>
      <c r="E38" s="33"/>
      <c r="F38" s="33"/>
    </row>
    <row r="39" spans="1:6">
      <c r="A39" s="11" t="s">
        <v>226</v>
      </c>
      <c r="B39" s="12">
        <v>2402</v>
      </c>
      <c r="C39" s="35"/>
      <c r="D39" s="35">
        <v>50</v>
      </c>
      <c r="E39" s="35"/>
      <c r="F39" s="35">
        <v>800</v>
      </c>
    </row>
    <row r="40" spans="1:6">
      <c r="A40" s="11"/>
      <c r="B40" s="12"/>
      <c r="C40" s="33"/>
      <c r="D40" s="33"/>
      <c r="E40" s="33"/>
      <c r="F40" s="33"/>
    </row>
    <row r="41" spans="1:6">
      <c r="A41" s="42" t="s">
        <v>125</v>
      </c>
      <c r="C41" s="40">
        <f>SUM(C37:C40)</f>
        <v>37</v>
      </c>
      <c r="D41" s="40">
        <f t="shared" ref="D41:F41" si="9">SUM(D37:D40)</f>
        <v>150</v>
      </c>
      <c r="E41" s="40">
        <f t="shared" si="9"/>
        <v>0</v>
      </c>
      <c r="F41" s="40">
        <f t="shared" si="9"/>
        <v>900</v>
      </c>
    </row>
    <row r="42" spans="1:6">
      <c r="A42" s="42"/>
      <c r="C42" s="38"/>
      <c r="D42" s="38"/>
      <c r="E42" s="38"/>
      <c r="F42" s="33"/>
    </row>
    <row r="43" spans="1:6" ht="15.75">
      <c r="A43" s="10" t="s">
        <v>126</v>
      </c>
      <c r="C43" s="38"/>
      <c r="D43" s="38"/>
      <c r="E43" s="38"/>
      <c r="F43" s="33"/>
    </row>
    <row r="44" spans="1:6" ht="15.75">
      <c r="A44" s="6"/>
      <c r="C44" s="38"/>
      <c r="D44" s="38"/>
      <c r="E44" s="38"/>
      <c r="F44" s="33"/>
    </row>
    <row r="45" spans="1:6">
      <c r="A45" s="11" t="s">
        <v>227</v>
      </c>
      <c r="B45" s="12">
        <v>2544</v>
      </c>
      <c r="C45" s="33">
        <v>1266</v>
      </c>
      <c r="D45" s="33">
        <v>1000</v>
      </c>
      <c r="E45" s="33">
        <v>882</v>
      </c>
      <c r="F45" s="33">
        <v>1000</v>
      </c>
    </row>
    <row r="46" spans="1:6">
      <c r="A46" s="11" t="s">
        <v>127</v>
      </c>
      <c r="B46" s="12">
        <v>2555</v>
      </c>
      <c r="C46" s="35">
        <v>1653</v>
      </c>
      <c r="D46" s="35">
        <v>19788</v>
      </c>
      <c r="E46" s="35">
        <v>123328</v>
      </c>
      <c r="F46" s="35">
        <v>2000</v>
      </c>
    </row>
    <row r="47" spans="1:6" ht="15.75">
      <c r="A47" s="6"/>
      <c r="C47" s="38"/>
      <c r="D47" s="38"/>
      <c r="E47" s="38"/>
      <c r="F47" s="33"/>
    </row>
    <row r="48" spans="1:6">
      <c r="A48" s="42" t="s">
        <v>128</v>
      </c>
      <c r="C48" s="40">
        <f>SUM(C45:C46)</f>
        <v>2919</v>
      </c>
      <c r="D48" s="40">
        <f t="shared" ref="D48" si="10">SUM(D45:D46)</f>
        <v>20788</v>
      </c>
      <c r="E48" s="40">
        <f t="shared" ref="E48" si="11">SUM(E45:E46)</f>
        <v>124210</v>
      </c>
      <c r="F48" s="35">
        <f t="shared" ref="F48" si="12">SUM(F45:F46)</f>
        <v>3000</v>
      </c>
    </row>
    <row r="49" spans="1:9" ht="15.75">
      <c r="A49" s="10"/>
      <c r="C49" s="38"/>
      <c r="D49" s="38"/>
      <c r="E49" s="38"/>
      <c r="F49" s="33"/>
    </row>
    <row r="50" spans="1:9" ht="15.75">
      <c r="A50" s="10" t="s">
        <v>129</v>
      </c>
      <c r="C50" s="38"/>
      <c r="D50" s="38"/>
      <c r="E50" s="38"/>
      <c r="F50" s="33"/>
    </row>
    <row r="51" spans="1:9" ht="15.75">
      <c r="A51" s="6"/>
      <c r="C51" s="38"/>
      <c r="D51" s="38"/>
      <c r="E51" s="38"/>
      <c r="F51" s="33"/>
    </row>
    <row r="52" spans="1:9">
      <c r="A52" s="11" t="s">
        <v>130</v>
      </c>
      <c r="B52" s="12">
        <v>2610</v>
      </c>
      <c r="C52" s="35">
        <v>6814</v>
      </c>
      <c r="D52" s="35">
        <v>8500</v>
      </c>
      <c r="E52" s="35">
        <v>5300</v>
      </c>
      <c r="F52" s="35">
        <v>6500</v>
      </c>
    </row>
    <row r="53" spans="1:9" ht="15.75">
      <c r="A53" s="6"/>
      <c r="C53" s="38"/>
      <c r="D53" s="38"/>
      <c r="E53" s="38"/>
      <c r="F53" s="33"/>
    </row>
    <row r="54" spans="1:9">
      <c r="A54" s="5" t="s">
        <v>131</v>
      </c>
      <c r="C54" s="40">
        <f>SUM(C52)</f>
        <v>6814</v>
      </c>
      <c r="D54" s="40">
        <f t="shared" ref="D54" si="13">SUM(D52)</f>
        <v>8500</v>
      </c>
      <c r="E54" s="40">
        <f t="shared" ref="E54" si="14">SUM(E52)</f>
        <v>5300</v>
      </c>
      <c r="F54" s="35">
        <f t="shared" ref="F54" si="15">SUM(F52)</f>
        <v>6500</v>
      </c>
    </row>
    <row r="55" spans="1:9" ht="15.75">
      <c r="A55" s="6"/>
      <c r="C55" s="38"/>
      <c r="D55" s="38"/>
      <c r="E55" s="38"/>
      <c r="F55" s="33"/>
    </row>
    <row r="56" spans="1:9" ht="15.75">
      <c r="A56" s="6" t="s">
        <v>132</v>
      </c>
      <c r="C56" s="38"/>
      <c r="D56" s="38"/>
      <c r="E56" s="38"/>
      <c r="F56" s="33"/>
    </row>
    <row r="57" spans="1:9" ht="15.75">
      <c r="A57" s="6"/>
      <c r="C57" s="38"/>
      <c r="D57" s="38"/>
      <c r="E57" s="38"/>
      <c r="F57" s="33"/>
    </row>
    <row r="58" spans="1:9">
      <c r="A58" s="11" t="s">
        <v>228</v>
      </c>
      <c r="B58" s="12">
        <v>2701</v>
      </c>
      <c r="C58" s="38">
        <v>450</v>
      </c>
      <c r="D58" s="38"/>
      <c r="E58" s="38">
        <v>30</v>
      </c>
      <c r="F58" s="33">
        <v>0</v>
      </c>
    </row>
    <row r="59" spans="1:9">
      <c r="A59" s="11" t="s">
        <v>136</v>
      </c>
      <c r="B59" s="12">
        <v>2750</v>
      </c>
      <c r="C59" s="33">
        <v>5199</v>
      </c>
      <c r="D59" s="38">
        <v>5200</v>
      </c>
      <c r="E59" s="38">
        <v>5199</v>
      </c>
      <c r="F59" s="38">
        <v>5199</v>
      </c>
    </row>
    <row r="60" spans="1:9">
      <c r="A60" s="11" t="s">
        <v>133</v>
      </c>
      <c r="B60" s="12">
        <v>2770</v>
      </c>
      <c r="C60" s="35">
        <v>2048</v>
      </c>
      <c r="D60" s="40"/>
      <c r="E60" s="40"/>
      <c r="F60" s="35"/>
    </row>
    <row r="61" spans="1:9" ht="15.75">
      <c r="A61" s="6"/>
      <c r="C61" s="38"/>
      <c r="D61" s="38"/>
      <c r="E61" s="38"/>
      <c r="F61" s="33"/>
    </row>
    <row r="62" spans="1:9">
      <c r="A62" s="5" t="s">
        <v>134</v>
      </c>
      <c r="C62" s="40">
        <f t="shared" ref="C62:F62" si="16">SUM(C58:C60)</f>
        <v>7697</v>
      </c>
      <c r="D62" s="40">
        <f t="shared" si="16"/>
        <v>5200</v>
      </c>
      <c r="E62" s="40">
        <f t="shared" si="16"/>
        <v>5229</v>
      </c>
      <c r="F62" s="35">
        <f t="shared" si="16"/>
        <v>5199</v>
      </c>
    </row>
    <row r="63" spans="1:9">
      <c r="C63" s="38"/>
      <c r="D63" s="38"/>
      <c r="E63" s="38"/>
      <c r="F63" s="33"/>
    </row>
    <row r="64" spans="1:9" ht="15.75">
      <c r="A64" s="6" t="s">
        <v>135</v>
      </c>
      <c r="C64" s="38"/>
      <c r="D64" s="38"/>
      <c r="E64" s="38"/>
      <c r="F64" s="33"/>
      <c r="I64" s="38"/>
    </row>
    <row r="65" spans="1:6">
      <c r="C65" s="38"/>
      <c r="D65" s="38"/>
      <c r="E65" s="38"/>
      <c r="F65" s="33"/>
    </row>
    <row r="66" spans="1:6">
      <c r="A66" s="11" t="s">
        <v>137</v>
      </c>
      <c r="B66" s="12">
        <v>3005</v>
      </c>
      <c r="C66" s="35">
        <v>11521</v>
      </c>
      <c r="D66" s="35">
        <v>8000</v>
      </c>
      <c r="E66" s="35">
        <v>6753</v>
      </c>
      <c r="F66" s="35">
        <v>8000</v>
      </c>
    </row>
    <row r="67" spans="1:6">
      <c r="C67" s="38"/>
      <c r="D67" s="38"/>
      <c r="E67" s="38"/>
      <c r="F67" s="33"/>
    </row>
    <row r="68" spans="1:6">
      <c r="A68" s="5" t="s">
        <v>138</v>
      </c>
      <c r="C68" s="40">
        <f t="shared" ref="C68:F68" si="17">SUM(C66:C66)</f>
        <v>11521</v>
      </c>
      <c r="D68" s="40">
        <f t="shared" si="17"/>
        <v>8000</v>
      </c>
      <c r="E68" s="40">
        <f t="shared" si="17"/>
        <v>6753</v>
      </c>
      <c r="F68" s="35">
        <f t="shared" si="17"/>
        <v>8000</v>
      </c>
    </row>
    <row r="69" spans="1:6" ht="15.75">
      <c r="C69" s="38"/>
      <c r="D69" s="39"/>
      <c r="E69" s="38"/>
      <c r="F69" s="39"/>
    </row>
    <row r="70" spans="1:6" ht="16.5" thickBot="1">
      <c r="A70" s="10" t="s">
        <v>139</v>
      </c>
      <c r="B70" s="6"/>
      <c r="C70" s="48">
        <f t="shared" ref="C70:F70" si="18">SUM(C68,C62,C54,C48,C41,C33,C27,C21)</f>
        <v>35630</v>
      </c>
      <c r="D70" s="48">
        <f t="shared" si="18"/>
        <v>52638</v>
      </c>
      <c r="E70" s="48">
        <f t="shared" si="18"/>
        <v>186883</v>
      </c>
      <c r="F70" s="48">
        <f t="shared" si="18"/>
        <v>227499</v>
      </c>
    </row>
    <row r="71" spans="1:6">
      <c r="C71" s="38"/>
      <c r="D71" s="38"/>
      <c r="E71" s="38"/>
      <c r="F71" s="33"/>
    </row>
    <row r="72" spans="1:6" ht="16.5" thickBot="1">
      <c r="A72" s="6" t="s">
        <v>140</v>
      </c>
      <c r="C72" s="45">
        <f t="shared" ref="C72:F72" si="19">SUM(C68,C62,C54,C48,C41,C33,C27,C21,C15)</f>
        <v>289926</v>
      </c>
      <c r="D72" s="45">
        <f t="shared" si="19"/>
        <v>287060</v>
      </c>
      <c r="E72" s="45">
        <f t="shared" si="19"/>
        <v>421305</v>
      </c>
      <c r="F72" s="41">
        <f t="shared" si="19"/>
        <v>287133.93</v>
      </c>
    </row>
    <row r="73" spans="1:6" ht="15.75" thickTop="1"/>
    <row r="75" spans="1:6">
      <c r="C75" s="38"/>
    </row>
  </sheetData>
  <mergeCells count="2">
    <mergeCell ref="A2:D2"/>
    <mergeCell ref="A1:F1"/>
  </mergeCells>
  <printOptions horizontalCentered="1"/>
  <pageMargins left="0.75" right="0.75" top="1" bottom="1" header="0.5" footer="0.5"/>
  <pageSetup scale="85" fitToHeight="0" orientation="portrait" r:id="rId1"/>
  <headerFooter scaleWithDoc="0">
    <oddFooter>&amp;C&amp;P</oddFooter>
  </headerFooter>
  <rowBreaks count="2" manualBreakCount="2">
    <brk id="33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opLeftCell="A42" zoomScaleSheetLayoutView="100" workbookViewId="0">
      <selection activeCell="F61" sqref="F61"/>
    </sheetView>
  </sheetViews>
  <sheetFormatPr defaultColWidth="8.7109375" defaultRowHeight="15"/>
  <cols>
    <col min="1" max="1" width="41.5703125" style="5" customWidth="1"/>
    <col min="2" max="2" width="10" style="5" customWidth="1"/>
    <col min="3" max="6" width="13.7109375" style="5" customWidth="1"/>
    <col min="7" max="7" width="18.7109375" style="5" customWidth="1"/>
    <col min="8" max="10" width="8.7109375" style="5"/>
    <col min="11" max="16384" width="8.7109375" style="1"/>
  </cols>
  <sheetData>
    <row r="1" spans="1:6" ht="15.75">
      <c r="A1" s="140" t="str">
        <f>+Summary!A1</f>
        <v>TOWN OF FARMERSVILLE, NEW YORK</v>
      </c>
      <c r="B1" s="140"/>
      <c r="C1" s="140"/>
      <c r="D1" s="140"/>
      <c r="E1" s="140"/>
      <c r="F1" s="140"/>
    </row>
    <row r="2" spans="1:6" ht="15.75">
      <c r="A2" s="141"/>
      <c r="B2" s="141"/>
      <c r="C2" s="141"/>
      <c r="D2" s="141"/>
    </row>
    <row r="3" spans="1:6" ht="15.75">
      <c r="A3" s="68"/>
      <c r="B3" s="68"/>
      <c r="C3" s="68"/>
      <c r="D3" s="68"/>
    </row>
    <row r="4" spans="1:6" ht="15.75">
      <c r="A4" s="68"/>
      <c r="B4" s="68"/>
      <c r="C4" s="68"/>
      <c r="D4" s="68"/>
    </row>
    <row r="5" spans="1:6" ht="15.75">
      <c r="A5" s="6" t="s">
        <v>141</v>
      </c>
      <c r="C5" s="67"/>
      <c r="D5" s="67" t="str">
        <f>'General A - App'!D5</f>
        <v>Adopted</v>
      </c>
      <c r="E5" s="67" t="s">
        <v>28</v>
      </c>
      <c r="F5" s="7" t="str">
        <f>PROPER(LEFT(Cover!A1,FIND(" ",Cover!A1,1)))</f>
        <v xml:space="preserve">Tentative </v>
      </c>
    </row>
    <row r="6" spans="1:6" ht="15.75">
      <c r="A6" s="6" t="s">
        <v>2</v>
      </c>
      <c r="C6" s="7" t="s">
        <v>29</v>
      </c>
      <c r="D6" s="7" t="s">
        <v>30</v>
      </c>
      <c r="E6" s="67" t="s">
        <v>257</v>
      </c>
      <c r="F6" s="7" t="s">
        <v>30</v>
      </c>
    </row>
    <row r="7" spans="1:6" ht="15.75">
      <c r="C7" s="105">
        <f>F7-2</f>
        <v>2021</v>
      </c>
      <c r="D7" s="105">
        <f>F7-1</f>
        <v>2022</v>
      </c>
      <c r="E7" s="105">
        <f>F7-1</f>
        <v>2022</v>
      </c>
      <c r="F7" s="105">
        <f>Cover!A3</f>
        <v>2023</v>
      </c>
    </row>
    <row r="8" spans="1:6" ht="15.75">
      <c r="C8" s="67"/>
      <c r="D8" s="67"/>
      <c r="E8" s="67"/>
    </row>
    <row r="9" spans="1:6" ht="15.75">
      <c r="A9" s="8" t="s">
        <v>31</v>
      </c>
      <c r="B9" s="9" t="s">
        <v>32</v>
      </c>
      <c r="C9" s="67"/>
      <c r="D9" s="67"/>
      <c r="E9" s="67"/>
    </row>
    <row r="10" spans="1:6" ht="15.75">
      <c r="A10" s="8"/>
      <c r="B10" s="8"/>
      <c r="C10" s="67"/>
      <c r="D10" s="67"/>
      <c r="E10" s="67"/>
    </row>
    <row r="11" spans="1:6" ht="15.75">
      <c r="A11" s="6" t="s">
        <v>142</v>
      </c>
      <c r="B11" s="8"/>
      <c r="C11" s="67"/>
      <c r="D11" s="67"/>
      <c r="E11" s="67"/>
    </row>
    <row r="12" spans="1:6" ht="15.75">
      <c r="A12" s="8"/>
      <c r="B12" s="8"/>
      <c r="C12" s="67"/>
      <c r="D12" s="67"/>
      <c r="E12" s="67"/>
    </row>
    <row r="13" spans="1:6">
      <c r="A13" s="11" t="s">
        <v>231</v>
      </c>
      <c r="B13" s="12">
        <v>5110.1000000000004</v>
      </c>
      <c r="C13" s="33">
        <v>55176</v>
      </c>
      <c r="D13" s="33">
        <v>53712</v>
      </c>
      <c r="E13" s="33"/>
      <c r="F13" s="33">
        <v>58200</v>
      </c>
    </row>
    <row r="14" spans="1:6">
      <c r="A14" s="11" t="s">
        <v>229</v>
      </c>
      <c r="B14" s="12" t="s">
        <v>232</v>
      </c>
      <c r="C14" s="66">
        <v>0</v>
      </c>
      <c r="D14" s="66">
        <v>3000</v>
      </c>
      <c r="E14" s="66">
        <v>0</v>
      </c>
      <c r="F14" s="66">
        <v>2000</v>
      </c>
    </row>
    <row r="15" spans="1:6">
      <c r="A15" s="11" t="s">
        <v>230</v>
      </c>
      <c r="B15" s="12">
        <v>5110.3999999999996</v>
      </c>
      <c r="C15" s="65">
        <v>47075</v>
      </c>
      <c r="D15" s="65">
        <v>60000</v>
      </c>
      <c r="E15" s="65">
        <v>14487</v>
      </c>
      <c r="F15" s="65">
        <v>60000</v>
      </c>
    </row>
    <row r="16" spans="1:6" ht="15.75">
      <c r="A16" s="8"/>
      <c r="B16" s="8"/>
      <c r="C16" s="96"/>
      <c r="E16" s="96"/>
    </row>
    <row r="17" spans="1:6">
      <c r="A17" s="5" t="s">
        <v>145</v>
      </c>
      <c r="B17" s="8"/>
      <c r="C17" s="97">
        <f>SUM(C13:C15)</f>
        <v>102251</v>
      </c>
      <c r="D17" s="97">
        <f t="shared" ref="D17" si="0">SUM(D13:D15)</f>
        <v>116712</v>
      </c>
      <c r="E17" s="97">
        <f t="shared" ref="E17" si="1">SUM(E13:E15)</f>
        <v>14487</v>
      </c>
      <c r="F17" s="97">
        <f t="shared" ref="F17" si="2">SUM(F13:F15)</f>
        <v>120200</v>
      </c>
    </row>
    <row r="18" spans="1:6" ht="15.75">
      <c r="B18" s="8"/>
      <c r="C18" s="98"/>
      <c r="D18" s="38"/>
      <c r="E18" s="98"/>
      <c r="F18" s="38"/>
    </row>
    <row r="19" spans="1:6" ht="15.75">
      <c r="A19" s="6" t="s">
        <v>146</v>
      </c>
      <c r="B19" s="8"/>
      <c r="C19" s="98"/>
      <c r="D19" s="38"/>
      <c r="E19" s="98"/>
      <c r="F19" s="38"/>
    </row>
    <row r="20" spans="1:6" ht="15.75">
      <c r="B20" s="8"/>
      <c r="C20" s="98"/>
      <c r="D20" s="38"/>
      <c r="E20" s="98"/>
      <c r="F20" s="38"/>
    </row>
    <row r="21" spans="1:6">
      <c r="A21" s="11" t="s">
        <v>144</v>
      </c>
      <c r="B21" s="12">
        <v>5112.2</v>
      </c>
      <c r="C21" s="65">
        <v>258076</v>
      </c>
      <c r="D21" s="65">
        <v>114000</v>
      </c>
      <c r="E21" s="65">
        <v>97016</v>
      </c>
      <c r="F21" s="65">
        <v>131000</v>
      </c>
    </row>
    <row r="22" spans="1:6" ht="15.75">
      <c r="B22" s="8"/>
      <c r="C22" s="50"/>
      <c r="D22" s="38"/>
      <c r="E22" s="50"/>
      <c r="F22" s="38"/>
    </row>
    <row r="23" spans="1:6">
      <c r="A23" s="5" t="s">
        <v>147</v>
      </c>
      <c r="B23" s="8"/>
      <c r="C23" s="49">
        <f>SUM(C21)</f>
        <v>258076</v>
      </c>
      <c r="D23" s="49">
        <f t="shared" ref="D23" si="3">SUM(D21)</f>
        <v>114000</v>
      </c>
      <c r="E23" s="49">
        <f t="shared" ref="E23" si="4">SUM(E21)</f>
        <v>97016</v>
      </c>
      <c r="F23" s="49">
        <f t="shared" ref="F23" si="5">SUM(F21)</f>
        <v>131000</v>
      </c>
    </row>
    <row r="24" spans="1:6">
      <c r="B24" s="8"/>
      <c r="C24" s="104"/>
      <c r="D24" s="104"/>
      <c r="E24" s="104"/>
      <c r="F24" s="104"/>
    </row>
    <row r="25" spans="1:6" ht="15.75">
      <c r="A25" s="6" t="s">
        <v>234</v>
      </c>
      <c r="B25" s="8"/>
      <c r="C25" s="98"/>
      <c r="D25" s="38"/>
      <c r="E25" s="98"/>
      <c r="F25" s="38"/>
    </row>
    <row r="26" spans="1:6" ht="15.75">
      <c r="B26" s="8"/>
      <c r="C26" s="98"/>
      <c r="D26" s="38"/>
      <c r="E26" s="98"/>
      <c r="F26" s="38"/>
    </row>
    <row r="27" spans="1:6">
      <c r="A27" s="11" t="s">
        <v>233</v>
      </c>
      <c r="B27" s="12">
        <v>5120.2</v>
      </c>
      <c r="C27" s="65">
        <v>106104</v>
      </c>
      <c r="D27" s="65"/>
      <c r="E27" s="65"/>
      <c r="F27" s="65"/>
    </row>
    <row r="28" spans="1:6" ht="15.75">
      <c r="B28" s="8"/>
      <c r="C28" s="50"/>
      <c r="D28" s="38"/>
      <c r="E28" s="50"/>
      <c r="F28" s="38"/>
    </row>
    <row r="29" spans="1:6">
      <c r="A29" s="5" t="s">
        <v>235</v>
      </c>
      <c r="B29" s="8"/>
      <c r="C29" s="49">
        <f>SUM(C27)</f>
        <v>106104</v>
      </c>
      <c r="D29" s="49">
        <f t="shared" ref="D29:F29" si="6">SUM(D27)</f>
        <v>0</v>
      </c>
      <c r="E29" s="49">
        <f t="shared" si="6"/>
        <v>0</v>
      </c>
      <c r="F29" s="49">
        <f t="shared" si="6"/>
        <v>0</v>
      </c>
    </row>
    <row r="30" spans="1:6" ht="15.75">
      <c r="B30" s="8"/>
      <c r="C30" s="67"/>
      <c r="E30" s="67"/>
    </row>
    <row r="31" spans="1:6" customFormat="1" ht="16.5" thickBot="1">
      <c r="A31" s="10" t="s">
        <v>148</v>
      </c>
      <c r="B31" s="5"/>
      <c r="C31" s="54">
        <f>C23+C17+C29</f>
        <v>466431</v>
      </c>
      <c r="D31" s="54">
        <f t="shared" ref="D31:F31" si="7">D23+D17+D29</f>
        <v>230712</v>
      </c>
      <c r="E31" s="54">
        <f t="shared" si="7"/>
        <v>111503</v>
      </c>
      <c r="F31" s="54">
        <f t="shared" si="7"/>
        <v>251200</v>
      </c>
    </row>
    <row r="32" spans="1:6" customFormat="1" ht="12.75">
      <c r="B32" s="2"/>
      <c r="C32" s="51"/>
      <c r="D32" s="52"/>
      <c r="E32" s="53"/>
      <c r="F32" s="53"/>
    </row>
    <row r="33" spans="1:6" ht="15.75">
      <c r="A33" s="6" t="s">
        <v>149</v>
      </c>
      <c r="B33" s="8"/>
      <c r="C33" s="67"/>
      <c r="E33" s="67"/>
    </row>
    <row r="34" spans="1:6" ht="15.75">
      <c r="B34" s="8"/>
      <c r="C34" s="67"/>
      <c r="E34" s="67"/>
    </row>
    <row r="35" spans="1:6">
      <c r="A35" s="11" t="s">
        <v>143</v>
      </c>
      <c r="B35" s="12">
        <v>5130.1000000000004</v>
      </c>
      <c r="C35" s="33">
        <v>22009</v>
      </c>
      <c r="D35" s="33">
        <v>13428</v>
      </c>
      <c r="E35" s="33">
        <v>9603</v>
      </c>
      <c r="F35" s="33">
        <v>13000</v>
      </c>
    </row>
    <row r="36" spans="1:6">
      <c r="A36" s="11" t="s">
        <v>150</v>
      </c>
      <c r="B36" s="12">
        <v>5130.2</v>
      </c>
      <c r="C36" s="33">
        <v>44878</v>
      </c>
      <c r="D36" s="33">
        <v>24000</v>
      </c>
      <c r="E36" s="33">
        <v>28240</v>
      </c>
      <c r="F36" s="33">
        <v>31000</v>
      </c>
    </row>
    <row r="37" spans="1:6">
      <c r="A37" s="11" t="s">
        <v>151</v>
      </c>
      <c r="B37" s="12" t="s">
        <v>152</v>
      </c>
      <c r="C37" s="66"/>
      <c r="D37" s="33"/>
      <c r="E37" s="33"/>
      <c r="F37" s="33">
        <v>0</v>
      </c>
    </row>
    <row r="38" spans="1:6">
      <c r="A38" s="11" t="s">
        <v>96</v>
      </c>
      <c r="B38" s="12">
        <v>5130.3999999999996</v>
      </c>
      <c r="C38" s="1">
        <v>62906</v>
      </c>
      <c r="D38" s="33">
        <v>50000</v>
      </c>
      <c r="E38" s="1">
        <v>26769</v>
      </c>
      <c r="F38" s="33">
        <v>51000</v>
      </c>
    </row>
    <row r="39" spans="1:6">
      <c r="A39" s="11" t="s">
        <v>237</v>
      </c>
      <c r="B39" s="12" t="s">
        <v>236</v>
      </c>
      <c r="C39" s="35"/>
      <c r="D39" s="35">
        <v>25500</v>
      </c>
      <c r="E39" s="35"/>
      <c r="F39" s="35">
        <v>25500</v>
      </c>
    </row>
    <row r="40" spans="1:6">
      <c r="B40" s="12"/>
      <c r="C40" s="33"/>
      <c r="D40" s="33"/>
      <c r="E40" s="33"/>
      <c r="F40" s="33"/>
    </row>
    <row r="41" spans="1:6">
      <c r="A41" s="5" t="s">
        <v>153</v>
      </c>
      <c r="B41" s="12"/>
      <c r="C41" s="35">
        <f t="shared" ref="C41:F41" si="8">SUM(C35:C39)</f>
        <v>129793</v>
      </c>
      <c r="D41" s="35">
        <f t="shared" si="8"/>
        <v>112928</v>
      </c>
      <c r="E41" s="35">
        <f t="shared" si="8"/>
        <v>64612</v>
      </c>
      <c r="F41" s="35">
        <f t="shared" si="8"/>
        <v>120500</v>
      </c>
    </row>
    <row r="42" spans="1:6" ht="15.75">
      <c r="A42" s="6"/>
      <c r="C42" s="34"/>
      <c r="D42" s="6"/>
      <c r="E42" s="34"/>
    </row>
    <row r="43" spans="1:6" ht="15.75">
      <c r="A43" s="6" t="s">
        <v>238</v>
      </c>
    </row>
    <row r="45" spans="1:6">
      <c r="A45" s="11" t="s">
        <v>143</v>
      </c>
      <c r="B45" s="12">
        <v>5140.1000000000004</v>
      </c>
      <c r="C45" s="33">
        <v>8815</v>
      </c>
      <c r="D45" s="33">
        <v>8952</v>
      </c>
      <c r="E45" s="33">
        <v>0</v>
      </c>
      <c r="F45" s="33">
        <v>0</v>
      </c>
    </row>
    <row r="46" spans="1:6">
      <c r="A46" s="11" t="s">
        <v>96</v>
      </c>
      <c r="B46" s="12">
        <v>514034</v>
      </c>
      <c r="C46" s="35">
        <v>0</v>
      </c>
      <c r="D46" s="35">
        <v>2000</v>
      </c>
      <c r="E46" s="35">
        <v>0</v>
      </c>
      <c r="F46" s="35">
        <v>0</v>
      </c>
    </row>
    <row r="47" spans="1:6">
      <c r="B47" s="12"/>
      <c r="C47" s="43"/>
      <c r="D47" s="43"/>
      <c r="E47" s="43"/>
      <c r="F47" s="43"/>
    </row>
    <row r="48" spans="1:6">
      <c r="A48" s="5" t="s">
        <v>239</v>
      </c>
      <c r="B48" s="12"/>
      <c r="C48" s="35">
        <f>SUM(C45:C46)</f>
        <v>8815</v>
      </c>
      <c r="D48" s="35">
        <f t="shared" ref="D48:F48" si="9">SUM(D45:D46)</f>
        <v>10952</v>
      </c>
      <c r="E48" s="35">
        <f t="shared" si="9"/>
        <v>0</v>
      </c>
      <c r="F48" s="35">
        <f t="shared" si="9"/>
        <v>0</v>
      </c>
    </row>
    <row r="49" spans="1:7" ht="15.75">
      <c r="A49" s="6"/>
      <c r="C49" s="34"/>
      <c r="D49" s="6"/>
      <c r="E49" s="34"/>
    </row>
    <row r="50" spans="1:7" ht="15.75">
      <c r="A50" s="6" t="s">
        <v>154</v>
      </c>
    </row>
    <row r="52" spans="1:7">
      <c r="A52" s="11" t="s">
        <v>143</v>
      </c>
      <c r="B52" s="12">
        <v>5142.1000000000004</v>
      </c>
      <c r="C52" s="33">
        <v>41929</v>
      </c>
      <c r="D52" s="33">
        <v>49236</v>
      </c>
      <c r="E52" s="33">
        <v>32738</v>
      </c>
      <c r="F52" s="33">
        <v>53700</v>
      </c>
    </row>
    <row r="53" spans="1:7">
      <c r="A53" s="11" t="s">
        <v>96</v>
      </c>
      <c r="B53" s="12">
        <v>5142.3999999999996</v>
      </c>
      <c r="C53" s="35">
        <v>78953</v>
      </c>
      <c r="D53" s="35">
        <v>82500</v>
      </c>
      <c r="E53" s="35">
        <v>66483</v>
      </c>
      <c r="F53" s="35">
        <v>82500</v>
      </c>
    </row>
    <row r="54" spans="1:7">
      <c r="B54" s="12"/>
      <c r="C54" s="43"/>
      <c r="D54" s="43"/>
      <c r="E54" s="43"/>
      <c r="F54" s="43"/>
    </row>
    <row r="55" spans="1:7">
      <c r="A55" s="5" t="s">
        <v>155</v>
      </c>
      <c r="B55" s="12"/>
      <c r="C55" s="35">
        <f>SUM(C52:C53)</f>
        <v>120882</v>
      </c>
      <c r="D55" s="35">
        <f t="shared" ref="D55" si="10">SUM(D52:D53)</f>
        <v>131736</v>
      </c>
      <c r="E55" s="35">
        <f t="shared" ref="E55" si="11">SUM(E52:E53)</f>
        <v>99221</v>
      </c>
      <c r="F55" s="35">
        <f t="shared" ref="F55" si="12">SUM(F52:F53)</f>
        <v>136200</v>
      </c>
    </row>
    <row r="56" spans="1:7" ht="15.75">
      <c r="A56" s="6"/>
      <c r="B56" s="12"/>
      <c r="C56" s="33"/>
      <c r="D56" s="33"/>
      <c r="E56" s="33"/>
      <c r="F56" s="33"/>
    </row>
    <row r="57" spans="1:7" ht="15.75">
      <c r="A57" s="6" t="s">
        <v>104</v>
      </c>
    </row>
    <row r="59" spans="1:7">
      <c r="A59" s="11" t="s">
        <v>105</v>
      </c>
      <c r="B59" s="12">
        <v>9010.7999999999993</v>
      </c>
      <c r="C59" s="33">
        <v>13910</v>
      </c>
      <c r="D59" s="33">
        <v>15973</v>
      </c>
      <c r="E59" s="33"/>
      <c r="F59" s="33">
        <v>15100</v>
      </c>
    </row>
    <row r="60" spans="1:7">
      <c r="A60" s="11" t="s">
        <v>106</v>
      </c>
      <c r="B60" s="12">
        <v>9030.7999999999993</v>
      </c>
      <c r="C60" s="33">
        <v>9787</v>
      </c>
      <c r="D60" s="33">
        <v>9817</v>
      </c>
      <c r="E60" s="33"/>
      <c r="F60" s="33">
        <f>(+F52+F45+F35+F14+F13)*0.0765</f>
        <v>9707.85</v>
      </c>
    </row>
    <row r="61" spans="1:7">
      <c r="A61" s="11" t="s">
        <v>107</v>
      </c>
      <c r="B61" s="12">
        <v>9040.7999999999993</v>
      </c>
      <c r="C61" s="33">
        <v>13270</v>
      </c>
      <c r="D61" s="66">
        <v>16312</v>
      </c>
      <c r="E61" s="33"/>
      <c r="F61" s="66">
        <v>15150</v>
      </c>
      <c r="G61" s="12"/>
    </row>
    <row r="62" spans="1:7">
      <c r="A62" s="11" t="s">
        <v>108</v>
      </c>
      <c r="B62" s="12">
        <v>9055.7999999999993</v>
      </c>
      <c r="C62" s="66">
        <v>74</v>
      </c>
      <c r="D62" s="33">
        <v>125</v>
      </c>
      <c r="E62" s="33"/>
      <c r="F62" s="33">
        <v>75</v>
      </c>
    </row>
    <row r="63" spans="1:7">
      <c r="A63" s="11" t="s">
        <v>109</v>
      </c>
      <c r="B63" s="12">
        <v>9060.7999999999993</v>
      </c>
      <c r="C63" s="35">
        <v>18861</v>
      </c>
      <c r="D63" s="35">
        <v>21660</v>
      </c>
      <c r="E63" s="35"/>
      <c r="F63" s="35">
        <v>25000</v>
      </c>
    </row>
    <row r="64" spans="1:7">
      <c r="C64" s="38"/>
      <c r="D64" s="38"/>
      <c r="E64" s="38"/>
      <c r="F64" s="38"/>
    </row>
    <row r="65" spans="1:6">
      <c r="A65" s="5" t="s">
        <v>110</v>
      </c>
      <c r="C65" s="35">
        <f t="shared" ref="C65:F65" si="13">SUM(C59:C63)</f>
        <v>55902</v>
      </c>
      <c r="D65" s="35">
        <f t="shared" si="13"/>
        <v>63887</v>
      </c>
      <c r="E65" s="35">
        <f t="shared" si="13"/>
        <v>0</v>
      </c>
      <c r="F65" s="35">
        <f t="shared" si="13"/>
        <v>65032.85</v>
      </c>
    </row>
    <row r="66" spans="1:6">
      <c r="C66" s="43"/>
      <c r="D66" s="43"/>
      <c r="E66" s="43"/>
      <c r="F66" s="43"/>
    </row>
    <row r="67" spans="1:6" ht="15.75">
      <c r="A67" s="6" t="s">
        <v>245</v>
      </c>
      <c r="C67" s="43"/>
      <c r="D67" s="43"/>
      <c r="E67" s="43"/>
      <c r="F67" s="43"/>
    </row>
    <row r="68" spans="1:6">
      <c r="C68" s="43"/>
      <c r="D68" s="43"/>
      <c r="E68" s="43"/>
      <c r="F68" s="43"/>
    </row>
    <row r="69" spans="1:6">
      <c r="A69" s="11" t="s">
        <v>246</v>
      </c>
      <c r="B69" s="12">
        <v>9711.6</v>
      </c>
      <c r="C69" s="33"/>
      <c r="D69" s="33">
        <v>8872</v>
      </c>
      <c r="E69" s="33"/>
      <c r="F69" s="33">
        <v>0</v>
      </c>
    </row>
    <row r="70" spans="1:6">
      <c r="A70" s="11" t="s">
        <v>247</v>
      </c>
      <c r="B70" s="12">
        <v>9711.7000000000007</v>
      </c>
      <c r="C70" s="33"/>
      <c r="D70" s="33">
        <v>311</v>
      </c>
      <c r="E70" s="33"/>
      <c r="F70" s="33">
        <v>0</v>
      </c>
    </row>
    <row r="71" spans="1:6">
      <c r="A71" s="11" t="s">
        <v>248</v>
      </c>
      <c r="B71" s="12">
        <v>9712.6</v>
      </c>
      <c r="C71" s="33"/>
      <c r="D71" s="66">
        <v>8000</v>
      </c>
      <c r="E71" s="33"/>
      <c r="F71" s="66">
        <v>8000</v>
      </c>
    </row>
    <row r="72" spans="1:6">
      <c r="A72" s="11" t="s">
        <v>249</v>
      </c>
      <c r="B72" s="12">
        <v>9712.7000000000007</v>
      </c>
      <c r="C72" s="66"/>
      <c r="D72" s="33">
        <v>368</v>
      </c>
      <c r="E72" s="33"/>
      <c r="F72" s="33">
        <v>368</v>
      </c>
    </row>
    <row r="73" spans="1:6">
      <c r="A73" s="11" t="s">
        <v>250</v>
      </c>
      <c r="B73" s="12">
        <v>9713.6</v>
      </c>
      <c r="C73" s="33"/>
      <c r="D73" s="33">
        <v>10000</v>
      </c>
      <c r="E73" s="33"/>
      <c r="F73" s="33">
        <v>10000</v>
      </c>
    </row>
    <row r="74" spans="1:6">
      <c r="A74" s="11" t="s">
        <v>251</v>
      </c>
      <c r="B74" s="12">
        <v>9713.7000000000007</v>
      </c>
      <c r="C74" s="33"/>
      <c r="D74" s="33">
        <v>675</v>
      </c>
      <c r="E74" s="33"/>
      <c r="F74" s="33">
        <v>675</v>
      </c>
    </row>
    <row r="75" spans="1:6">
      <c r="A75" s="11" t="s">
        <v>252</v>
      </c>
      <c r="B75" s="12">
        <v>9714.6</v>
      </c>
      <c r="C75" s="33"/>
      <c r="D75" s="66">
        <v>21221</v>
      </c>
      <c r="E75" s="33"/>
      <c r="F75" s="66">
        <v>21221</v>
      </c>
    </row>
    <row r="76" spans="1:6">
      <c r="A76" s="11" t="s">
        <v>253</v>
      </c>
      <c r="B76" s="12">
        <v>9714.7000000000007</v>
      </c>
      <c r="C76" s="35"/>
      <c r="D76" s="35">
        <v>2282</v>
      </c>
      <c r="E76" s="35"/>
      <c r="F76" s="35">
        <v>2282</v>
      </c>
    </row>
    <row r="77" spans="1:6">
      <c r="A77" s="11"/>
      <c r="B77" s="12"/>
      <c r="C77" s="43"/>
      <c r="D77" s="43"/>
      <c r="E77" s="43"/>
      <c r="F77" s="43"/>
    </row>
    <row r="78" spans="1:6">
      <c r="A78" s="5" t="s">
        <v>254</v>
      </c>
      <c r="B78" s="12"/>
      <c r="C78" s="35">
        <f t="shared" ref="C78:F78" si="14">SUM(C67:C77)</f>
        <v>0</v>
      </c>
      <c r="D78" s="35">
        <f>SUM(D67:D77)</f>
        <v>51729</v>
      </c>
      <c r="E78" s="35">
        <f t="shared" si="14"/>
        <v>0</v>
      </c>
      <c r="F78" s="35">
        <f t="shared" si="14"/>
        <v>42546</v>
      </c>
    </row>
    <row r="79" spans="1:6">
      <c r="B79" s="12"/>
      <c r="C79" s="43"/>
      <c r="D79" s="43"/>
      <c r="E79" s="43"/>
      <c r="F79" s="43"/>
    </row>
    <row r="80" spans="1:6" ht="15.75">
      <c r="A80" s="6" t="s">
        <v>243</v>
      </c>
      <c r="B80" s="12"/>
      <c r="C80" s="43"/>
      <c r="D80" s="43"/>
      <c r="E80" s="43"/>
      <c r="F80" s="43"/>
    </row>
    <row r="81" spans="1:6">
      <c r="B81" s="12"/>
      <c r="C81" s="43"/>
      <c r="D81" s="43"/>
      <c r="E81" s="43"/>
      <c r="F81" s="43"/>
    </row>
    <row r="82" spans="1:6">
      <c r="A82" s="11" t="s">
        <v>255</v>
      </c>
      <c r="B82" s="12">
        <v>9950.9</v>
      </c>
      <c r="C82" s="35">
        <v>10000</v>
      </c>
      <c r="D82" s="35">
        <v>10000</v>
      </c>
      <c r="E82" s="35"/>
      <c r="F82" s="35">
        <v>20000</v>
      </c>
    </row>
    <row r="83" spans="1:6">
      <c r="B83" s="12"/>
      <c r="C83" s="43"/>
      <c r="D83" s="43"/>
      <c r="E83" s="43"/>
      <c r="F83" s="43"/>
    </row>
    <row r="84" spans="1:6">
      <c r="A84" s="5" t="s">
        <v>256</v>
      </c>
      <c r="B84" s="12"/>
      <c r="C84" s="35">
        <f t="shared" ref="C84:F84" si="15">SUM(C81:C83)</f>
        <v>10000</v>
      </c>
      <c r="D84" s="35">
        <f>SUM(D81:D83)</f>
        <v>10000</v>
      </c>
      <c r="E84" s="35">
        <f t="shared" si="15"/>
        <v>0</v>
      </c>
      <c r="F84" s="35">
        <f t="shared" si="15"/>
        <v>20000</v>
      </c>
    </row>
    <row r="85" spans="1:6">
      <c r="B85" s="12"/>
      <c r="C85" s="43"/>
      <c r="D85" s="43"/>
      <c r="E85" s="43"/>
      <c r="F85" s="43"/>
    </row>
    <row r="86" spans="1:6" ht="16.5" thickBot="1">
      <c r="A86" s="6" t="s">
        <v>111</v>
      </c>
      <c r="C86" s="41">
        <f t="shared" ref="C86:F86" si="16">SUM(C65,C55,C41,C31,C48,C78,C84)</f>
        <v>791823</v>
      </c>
      <c r="D86" s="41">
        <f>SUM(D65,D55,D41,D31,D48,D78,D84)</f>
        <v>611944</v>
      </c>
      <c r="E86" s="41">
        <f t="shared" si="16"/>
        <v>275336</v>
      </c>
      <c r="F86" s="41">
        <f t="shared" si="16"/>
        <v>635478.85</v>
      </c>
    </row>
    <row r="87" spans="1:6" ht="15.75" thickTop="1"/>
    <row r="88" spans="1:6">
      <c r="B88" s="12"/>
      <c r="C88" s="33"/>
      <c r="D88" s="33"/>
      <c r="E88" s="33"/>
      <c r="F88" s="33"/>
    </row>
    <row r="89" spans="1:6" ht="15.75">
      <c r="A89" s="6"/>
      <c r="B89" s="12"/>
      <c r="C89" s="33"/>
      <c r="D89" s="33"/>
      <c r="E89" s="33"/>
      <c r="F89" s="33"/>
    </row>
    <row r="97" spans="1:6">
      <c r="C97" s="38"/>
      <c r="D97" s="38"/>
      <c r="E97" s="38"/>
      <c r="F97" s="38"/>
    </row>
    <row r="98" spans="1:6" ht="15.75">
      <c r="A98" s="6"/>
      <c r="C98" s="38"/>
      <c r="D98" s="38"/>
      <c r="E98" s="38"/>
      <c r="F98" s="38"/>
    </row>
    <row r="99" spans="1:6">
      <c r="C99" s="38"/>
      <c r="D99" s="38"/>
      <c r="E99" s="38"/>
      <c r="F99" s="38"/>
    </row>
  </sheetData>
  <mergeCells count="2">
    <mergeCell ref="A2:D2"/>
    <mergeCell ref="A1:F1"/>
  </mergeCells>
  <printOptions horizontalCentered="1"/>
  <pageMargins left="0.75" right="0.75" top="1" bottom="1" header="0.5" footer="0.5"/>
  <pageSetup scale="85" fitToHeight="0" orientation="portrait" r:id="rId1"/>
  <headerFooter scaleWithDoc="0">
    <oddFooter>&amp;C&amp;P</oddFooter>
  </headerFooter>
  <rowBreaks count="2" manualBreakCount="2">
    <brk id="41" max="16383" man="1"/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16" zoomScaleSheetLayoutView="100" workbookViewId="0">
      <selection activeCell="F14" sqref="F14"/>
    </sheetView>
  </sheetViews>
  <sheetFormatPr defaultColWidth="11.7109375" defaultRowHeight="15"/>
  <cols>
    <col min="1" max="1" width="41.5703125" style="5" customWidth="1"/>
    <col min="2" max="2" width="10" style="5" customWidth="1"/>
    <col min="3" max="6" width="13.7109375" style="5" customWidth="1"/>
    <col min="7" max="13" width="11.7109375" style="5"/>
    <col min="14" max="16384" width="11.7109375" style="1"/>
  </cols>
  <sheetData>
    <row r="1" spans="1:6" ht="15.75">
      <c r="A1" s="140" t="str">
        <f>+Summary!A1</f>
        <v>TOWN OF FARMERSVILLE, NEW YORK</v>
      </c>
      <c r="B1" s="140"/>
      <c r="C1" s="140"/>
      <c r="D1" s="140"/>
      <c r="E1" s="140"/>
      <c r="F1" s="140"/>
    </row>
    <row r="2" spans="1:6" ht="15.75">
      <c r="A2" s="141"/>
      <c r="B2" s="141"/>
      <c r="C2" s="141"/>
      <c r="D2" s="141"/>
    </row>
    <row r="3" spans="1:6" ht="15.75">
      <c r="A3" s="68"/>
      <c r="B3" s="68"/>
      <c r="C3" s="68"/>
      <c r="D3" s="68"/>
    </row>
    <row r="4" spans="1:6" ht="15.75">
      <c r="A4" s="68"/>
      <c r="B4" s="68"/>
      <c r="C4" s="68"/>
      <c r="D4" s="68"/>
    </row>
    <row r="5" spans="1:6" ht="15.75">
      <c r="A5" s="6" t="s">
        <v>141</v>
      </c>
      <c r="C5" s="67"/>
      <c r="D5" s="67" t="str">
        <f>'General A - App'!D5</f>
        <v>Adopted</v>
      </c>
      <c r="E5" s="67" t="s">
        <v>28</v>
      </c>
      <c r="F5" s="7" t="str">
        <f>PROPER(LEFT(Cover!A1,FIND(" ",Cover!A1,1)))</f>
        <v xml:space="preserve">Tentative </v>
      </c>
    </row>
    <row r="6" spans="1:6" ht="15.75">
      <c r="A6" s="6" t="s">
        <v>12</v>
      </c>
      <c r="C6" s="7" t="s">
        <v>29</v>
      </c>
      <c r="D6" s="7" t="s">
        <v>30</v>
      </c>
      <c r="E6" s="67" t="s">
        <v>258</v>
      </c>
      <c r="F6" s="7" t="s">
        <v>30</v>
      </c>
    </row>
    <row r="7" spans="1:6" ht="15.75">
      <c r="C7" s="105">
        <f>F7-2</f>
        <v>2021</v>
      </c>
      <c r="D7" s="105">
        <f>F7-1</f>
        <v>2022</v>
      </c>
      <c r="E7" s="105">
        <f>F7-1</f>
        <v>2022</v>
      </c>
      <c r="F7" s="105">
        <f>Cover!A3</f>
        <v>2023</v>
      </c>
    </row>
    <row r="8" spans="1:6" ht="15.75">
      <c r="C8" s="7"/>
      <c r="D8" s="7"/>
      <c r="E8" s="7"/>
      <c r="F8" s="7"/>
    </row>
    <row r="9" spans="1:6">
      <c r="A9" s="8" t="s">
        <v>31</v>
      </c>
      <c r="B9" s="9" t="s">
        <v>32</v>
      </c>
    </row>
    <row r="11" spans="1:6" ht="15.75">
      <c r="A11" s="10" t="s">
        <v>112</v>
      </c>
    </row>
    <row r="12" spans="1:6" ht="15.75">
      <c r="A12" s="10"/>
    </row>
    <row r="13" spans="1:6">
      <c r="A13" s="11" t="s">
        <v>112</v>
      </c>
      <c r="B13" s="12">
        <v>1001</v>
      </c>
      <c r="C13" s="65">
        <v>448863</v>
      </c>
      <c r="D13" s="35">
        <v>490468</v>
      </c>
      <c r="E13" s="35"/>
      <c r="F13" s="35">
        <f>+Summary!I12</f>
        <v>302478.84999999998</v>
      </c>
    </row>
    <row r="14" spans="1:6">
      <c r="A14" s="11"/>
      <c r="B14" s="12"/>
      <c r="C14" s="43"/>
      <c r="D14" s="43"/>
      <c r="E14" s="43"/>
      <c r="F14" s="43"/>
    </row>
    <row r="15" spans="1:6">
      <c r="A15" s="5" t="s">
        <v>113</v>
      </c>
      <c r="B15" s="12"/>
      <c r="C15" s="35">
        <f>SUM(C13)</f>
        <v>448863</v>
      </c>
      <c r="D15" s="35">
        <f t="shared" ref="D15" si="0">SUM(D13)</f>
        <v>490468</v>
      </c>
      <c r="E15" s="35">
        <f t="shared" ref="E15:F15" si="1">SUM(E13)</f>
        <v>0</v>
      </c>
      <c r="F15" s="35">
        <f t="shared" si="1"/>
        <v>302478.84999999998</v>
      </c>
    </row>
    <row r="16" spans="1:6">
      <c r="A16" s="11"/>
      <c r="B16" s="12"/>
      <c r="C16" s="43"/>
      <c r="D16" s="43"/>
      <c r="E16" s="43"/>
      <c r="F16" s="43"/>
    </row>
    <row r="17" spans="1:6" ht="15.75">
      <c r="A17" s="6" t="s">
        <v>117</v>
      </c>
      <c r="B17" s="112"/>
      <c r="C17" s="43"/>
      <c r="D17" s="43"/>
      <c r="E17" s="43"/>
      <c r="F17" s="43"/>
    </row>
    <row r="18" spans="1:6">
      <c r="A18" s="11"/>
      <c r="B18" s="112"/>
      <c r="C18" s="43"/>
      <c r="D18" s="43"/>
      <c r="E18" s="43"/>
      <c r="F18" s="43"/>
    </row>
    <row r="19" spans="1:6">
      <c r="A19" s="11" t="s">
        <v>118</v>
      </c>
      <c r="B19" s="112">
        <v>1120</v>
      </c>
      <c r="C19" s="35">
        <v>0</v>
      </c>
      <c r="D19" s="35">
        <v>0</v>
      </c>
      <c r="E19" s="35">
        <v>0</v>
      </c>
      <c r="F19" s="35">
        <v>200000</v>
      </c>
    </row>
    <row r="20" spans="1:6">
      <c r="A20" s="11"/>
      <c r="B20" s="112"/>
      <c r="C20" s="43"/>
      <c r="D20" s="43"/>
      <c r="E20" s="43"/>
      <c r="F20" s="43"/>
    </row>
    <row r="21" spans="1:6">
      <c r="A21" s="5" t="s">
        <v>263</v>
      </c>
      <c r="B21" s="112"/>
      <c r="C21" s="35">
        <f>SUM(C19)</f>
        <v>0</v>
      </c>
      <c r="D21" s="35">
        <f>SUM(D19)</f>
        <v>0</v>
      </c>
      <c r="E21" s="35">
        <f t="shared" ref="E21:F21" si="2">SUM(E19)</f>
        <v>0</v>
      </c>
      <c r="F21" s="35">
        <f t="shared" si="2"/>
        <v>200000</v>
      </c>
    </row>
    <row r="22" spans="1:6" ht="15.75">
      <c r="A22" s="6" t="s">
        <v>156</v>
      </c>
      <c r="B22" s="12"/>
      <c r="C22" s="43"/>
      <c r="D22" s="43"/>
      <c r="E22" s="43"/>
      <c r="F22" s="43"/>
    </row>
    <row r="23" spans="1:6">
      <c r="A23" s="11"/>
      <c r="B23" s="12"/>
      <c r="C23" s="43"/>
      <c r="D23" s="43"/>
      <c r="E23" s="43"/>
      <c r="F23" s="43"/>
    </row>
    <row r="24" spans="1:6">
      <c r="A24" s="11" t="s">
        <v>124</v>
      </c>
      <c r="B24" s="12">
        <v>2401</v>
      </c>
      <c r="C24" s="33">
        <v>66</v>
      </c>
      <c r="D24" s="33">
        <v>500</v>
      </c>
      <c r="E24" s="33">
        <v>200</v>
      </c>
      <c r="F24" s="33">
        <v>500</v>
      </c>
    </row>
    <row r="25" spans="1:6">
      <c r="A25" s="11" t="s">
        <v>157</v>
      </c>
      <c r="B25" s="12" t="s">
        <v>158</v>
      </c>
      <c r="C25" s="35"/>
      <c r="D25" s="35">
        <v>300</v>
      </c>
      <c r="E25" s="35">
        <v>1356</v>
      </c>
      <c r="F25" s="35">
        <v>1500</v>
      </c>
    </row>
    <row r="26" spans="1:6">
      <c r="A26" s="11"/>
      <c r="B26" s="12"/>
      <c r="C26" s="43"/>
      <c r="D26" s="43"/>
      <c r="E26" s="43"/>
      <c r="F26" s="43"/>
    </row>
    <row r="27" spans="1:6">
      <c r="A27" s="5" t="s">
        <v>159</v>
      </c>
      <c r="B27" s="12"/>
      <c r="C27" s="35">
        <f>SUM(C24:C25)</f>
        <v>66</v>
      </c>
      <c r="D27" s="35">
        <f t="shared" ref="D27" si="3">SUM(D24:D25)</f>
        <v>800</v>
      </c>
      <c r="E27" s="35">
        <f t="shared" ref="E27" si="4">SUM(E24:E25)</f>
        <v>1556</v>
      </c>
      <c r="F27" s="35">
        <f t="shared" ref="F27" si="5">SUM(F24:F25)</f>
        <v>2000</v>
      </c>
    </row>
    <row r="28" spans="1:6">
      <c r="A28" s="11"/>
      <c r="B28" s="12"/>
      <c r="C28" s="43"/>
      <c r="D28" s="43"/>
      <c r="E28" s="43"/>
      <c r="F28" s="43"/>
    </row>
    <row r="29" spans="1:6" ht="15.75">
      <c r="A29" s="6" t="s">
        <v>132</v>
      </c>
      <c r="B29" s="12"/>
      <c r="C29" s="43"/>
      <c r="D29" s="43"/>
      <c r="E29" s="43"/>
      <c r="F29" s="43"/>
    </row>
    <row r="30" spans="1:6">
      <c r="A30" s="11"/>
      <c r="B30" s="12"/>
      <c r="C30" s="43"/>
      <c r="D30" s="43"/>
      <c r="E30" s="43"/>
      <c r="F30" s="43"/>
    </row>
    <row r="31" spans="1:6">
      <c r="A31" s="11" t="s">
        <v>240</v>
      </c>
      <c r="B31" s="12">
        <v>2701</v>
      </c>
      <c r="C31" s="35"/>
      <c r="D31" s="35"/>
      <c r="E31" s="35"/>
      <c r="F31" s="35"/>
    </row>
    <row r="32" spans="1:6">
      <c r="A32" s="11"/>
      <c r="B32" s="12"/>
      <c r="C32" s="33"/>
      <c r="D32" s="33"/>
      <c r="E32" s="33"/>
      <c r="F32" s="33"/>
    </row>
    <row r="33" spans="1:6">
      <c r="A33" s="5" t="s">
        <v>134</v>
      </c>
      <c r="C33" s="40">
        <f>SUM(C31:C32)</f>
        <v>0</v>
      </c>
      <c r="D33" s="40">
        <f t="shared" ref="D33:F33" si="6">SUM(D31:D32)</f>
        <v>0</v>
      </c>
      <c r="E33" s="40">
        <f t="shared" si="6"/>
        <v>0</v>
      </c>
      <c r="F33" s="40">
        <f t="shared" si="6"/>
        <v>0</v>
      </c>
    </row>
    <row r="34" spans="1:6">
      <c r="C34" s="38"/>
      <c r="D34" s="38"/>
      <c r="E34" s="38"/>
      <c r="F34" s="38"/>
    </row>
    <row r="35" spans="1:6" ht="15.75">
      <c r="A35" s="6" t="s">
        <v>135</v>
      </c>
      <c r="C35" s="38"/>
      <c r="D35" s="38"/>
      <c r="E35" s="38"/>
      <c r="F35" s="38"/>
    </row>
    <row r="36" spans="1:6">
      <c r="C36" s="38"/>
      <c r="D36" s="38"/>
      <c r="E36" s="38"/>
      <c r="F36" s="38"/>
    </row>
    <row r="37" spans="1:6">
      <c r="A37" s="11" t="s">
        <v>160</v>
      </c>
      <c r="B37" s="12">
        <v>3501</v>
      </c>
      <c r="C37" s="66">
        <v>257167</v>
      </c>
      <c r="D37" s="33">
        <v>114000</v>
      </c>
      <c r="E37" s="33"/>
      <c r="F37" s="43">
        <v>131000</v>
      </c>
    </row>
    <row r="38" spans="1:6">
      <c r="A38" s="11" t="s">
        <v>161</v>
      </c>
      <c r="B38" s="12">
        <v>3502</v>
      </c>
      <c r="C38" s="66"/>
      <c r="D38" s="33"/>
      <c r="E38" s="33"/>
      <c r="F38" s="33"/>
    </row>
    <row r="39" spans="1:6">
      <c r="A39" s="11" t="s">
        <v>162</v>
      </c>
      <c r="B39" s="12">
        <v>3503</v>
      </c>
      <c r="C39" s="35"/>
      <c r="D39" s="35"/>
      <c r="E39" s="35"/>
      <c r="F39" s="35"/>
    </row>
    <row r="40" spans="1:6">
      <c r="A40" s="11"/>
      <c r="C40" s="38"/>
      <c r="D40" s="38"/>
      <c r="E40" s="38"/>
      <c r="F40" s="38"/>
    </row>
    <row r="41" spans="1:6">
      <c r="A41" s="5" t="s">
        <v>138</v>
      </c>
      <c r="C41" s="40">
        <f>SUM(C37:C39)</f>
        <v>257167</v>
      </c>
      <c r="D41" s="40">
        <f t="shared" ref="D41" si="7">SUM(D37:D39)</f>
        <v>114000</v>
      </c>
      <c r="E41" s="40">
        <f t="shared" ref="E41" si="8">SUM(E37:E39)</f>
        <v>0</v>
      </c>
      <c r="F41" s="40">
        <f t="shared" ref="F41" si="9">SUM(F37:F39)</f>
        <v>131000</v>
      </c>
    </row>
    <row r="42" spans="1:6">
      <c r="C42" s="38"/>
      <c r="D42" s="38"/>
      <c r="E42" s="38"/>
      <c r="F42" s="38"/>
    </row>
    <row r="43" spans="1:6" ht="16.5" thickBot="1">
      <c r="A43" s="10" t="s">
        <v>139</v>
      </c>
      <c r="B43" s="6"/>
      <c r="C43" s="44">
        <f>SUM(C41,C33,C27)</f>
        <v>257233</v>
      </c>
      <c r="D43" s="44">
        <f t="shared" ref="D43:E43" si="10">SUM(D41,D33,D27)</f>
        <v>114800</v>
      </c>
      <c r="E43" s="44">
        <f t="shared" si="10"/>
        <v>1556</v>
      </c>
      <c r="F43" s="44">
        <f>SUM(F41,F33,F27+F21)</f>
        <v>333000</v>
      </c>
    </row>
    <row r="44" spans="1:6">
      <c r="C44" s="38"/>
      <c r="D44" s="33"/>
      <c r="E44" s="38"/>
      <c r="F44" s="33"/>
    </row>
    <row r="45" spans="1:6" ht="16.5" thickBot="1">
      <c r="A45" s="6" t="s">
        <v>140</v>
      </c>
      <c r="C45" s="41">
        <f t="shared" ref="C45:F45" si="11">SUM(C43,C15)</f>
        <v>706096</v>
      </c>
      <c r="D45" s="41">
        <f t="shared" si="11"/>
        <v>605268</v>
      </c>
      <c r="E45" s="41">
        <f t="shared" si="11"/>
        <v>1556</v>
      </c>
      <c r="F45" s="41">
        <f t="shared" si="11"/>
        <v>635478.85</v>
      </c>
    </row>
    <row r="46" spans="1:6" ht="15.75" thickTop="1"/>
  </sheetData>
  <mergeCells count="2">
    <mergeCell ref="A2:D2"/>
    <mergeCell ref="A1:F1"/>
  </mergeCells>
  <printOptions horizontalCentered="1"/>
  <pageMargins left="0.75" right="0.75" top="1" bottom="1" header="0.5" footer="0.5"/>
  <pageSetup scale="85" fitToHeight="0" orientation="portrait" r:id="rId1"/>
  <headerFooter scaleWithDoc="0">
    <oddFooter>&amp;C&amp;P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80" workbookViewId="0">
      <selection activeCell="F20" sqref="F20"/>
    </sheetView>
  </sheetViews>
  <sheetFormatPr defaultColWidth="10.42578125" defaultRowHeight="15"/>
  <cols>
    <col min="1" max="1" width="41.5703125" style="5" customWidth="1"/>
    <col min="2" max="2" width="10" style="12" customWidth="1"/>
    <col min="3" max="6" width="13.7109375" style="5" customWidth="1"/>
    <col min="7" max="15" width="10.42578125" style="5"/>
    <col min="16" max="16384" width="10.42578125" style="1"/>
  </cols>
  <sheetData>
    <row r="1" spans="1:6" ht="15.75">
      <c r="A1" s="140" t="str">
        <f>+Summary!A1</f>
        <v>TOWN OF FARMERSVILLE, NEW YORK</v>
      </c>
      <c r="B1" s="140"/>
      <c r="C1" s="140"/>
      <c r="D1" s="140"/>
      <c r="E1" s="140"/>
      <c r="F1" s="140"/>
    </row>
    <row r="2" spans="1:6" ht="15.75">
      <c r="A2" s="141"/>
      <c r="B2" s="141"/>
      <c r="C2" s="141"/>
      <c r="D2" s="141"/>
    </row>
    <row r="3" spans="1:6" ht="15.75">
      <c r="A3" s="68"/>
      <c r="B3" s="68"/>
      <c r="C3" s="68"/>
      <c r="D3" s="68"/>
    </row>
    <row r="4" spans="1:6" ht="15.75">
      <c r="A4" s="68"/>
      <c r="B4" s="68"/>
      <c r="C4" s="68"/>
      <c r="D4" s="68"/>
    </row>
    <row r="5" spans="1:6" ht="15.75">
      <c r="A5" s="47" t="s">
        <v>163</v>
      </c>
      <c r="C5" s="67"/>
      <c r="D5" s="67" t="str">
        <f>'General A - App'!D5</f>
        <v>Adopted</v>
      </c>
      <c r="E5" s="67" t="s">
        <v>28</v>
      </c>
      <c r="F5" s="7" t="str">
        <f>PROPER(LEFT(Cover!A1,FIND(" ",Cover!A1,1)))</f>
        <v xml:space="preserve">Tentative </v>
      </c>
    </row>
    <row r="6" spans="1:6" ht="15.75">
      <c r="A6" s="6"/>
      <c r="C6" s="7" t="s">
        <v>29</v>
      </c>
      <c r="D6" s="7" t="s">
        <v>30</v>
      </c>
      <c r="E6" s="67" t="s">
        <v>258</v>
      </c>
      <c r="F6" s="7" t="s">
        <v>30</v>
      </c>
    </row>
    <row r="7" spans="1:6" ht="15.75">
      <c r="C7" s="105">
        <f>F7-2</f>
        <v>2021</v>
      </c>
      <c r="D7" s="105">
        <f>F7-1</f>
        <v>2022</v>
      </c>
      <c r="E7" s="105">
        <f>F7-1</f>
        <v>2022</v>
      </c>
      <c r="F7" s="105">
        <f>Cover!A3</f>
        <v>2023</v>
      </c>
    </row>
    <row r="9" spans="1:6">
      <c r="A9" s="8" t="s">
        <v>31</v>
      </c>
      <c r="B9" s="9" t="s">
        <v>32</v>
      </c>
    </row>
    <row r="11" spans="1:6" ht="15.75">
      <c r="A11" s="6" t="s">
        <v>2</v>
      </c>
    </row>
    <row r="12" spans="1:6">
      <c r="A12" s="11" t="s">
        <v>93</v>
      </c>
      <c r="B12" s="55">
        <v>5182.41</v>
      </c>
      <c r="C12" s="35">
        <v>3700</v>
      </c>
      <c r="D12" s="40">
        <v>3500</v>
      </c>
      <c r="E12" s="35">
        <v>1959</v>
      </c>
      <c r="F12" s="40">
        <v>2500</v>
      </c>
    </row>
    <row r="13" spans="1:6">
      <c r="B13" s="55"/>
      <c r="C13" s="38"/>
      <c r="D13" s="38"/>
      <c r="E13" s="38"/>
      <c r="F13" s="38"/>
    </row>
    <row r="14" spans="1:6" ht="16.5" thickBot="1">
      <c r="A14" s="6" t="s">
        <v>111</v>
      </c>
      <c r="B14" s="55"/>
      <c r="C14" s="45">
        <f>SUM(C12)</f>
        <v>3700</v>
      </c>
      <c r="D14" s="45">
        <f t="shared" ref="D14" si="0">SUM(D12)</f>
        <v>3500</v>
      </c>
      <c r="E14" s="45">
        <f t="shared" ref="E14:F14" si="1">SUM(E12)</f>
        <v>1959</v>
      </c>
      <c r="F14" s="45">
        <f t="shared" si="1"/>
        <v>2500</v>
      </c>
    </row>
    <row r="15" spans="1:6" ht="16.5" thickTop="1">
      <c r="A15" s="6"/>
      <c r="B15" s="55"/>
      <c r="C15" s="46"/>
      <c r="D15" s="46"/>
      <c r="E15" s="46"/>
      <c r="F15" s="46"/>
    </row>
    <row r="16" spans="1:6" ht="15.75">
      <c r="A16" s="6"/>
      <c r="B16" s="55"/>
      <c r="C16" s="46"/>
      <c r="D16" s="46"/>
      <c r="E16" s="46"/>
      <c r="F16" s="46"/>
    </row>
    <row r="17" spans="1:6">
      <c r="B17" s="55"/>
      <c r="C17" s="38"/>
      <c r="D17" s="38"/>
      <c r="E17" s="38"/>
      <c r="F17" s="38"/>
    </row>
    <row r="18" spans="1:6" ht="15.75">
      <c r="A18" s="6" t="s">
        <v>12</v>
      </c>
      <c r="B18" s="55"/>
      <c r="C18" s="38"/>
      <c r="D18" s="38"/>
      <c r="E18" s="38"/>
      <c r="F18" s="38"/>
    </row>
    <row r="19" spans="1:6">
      <c r="A19" s="11" t="s">
        <v>112</v>
      </c>
      <c r="B19" s="56">
        <v>1001.01</v>
      </c>
      <c r="C19" s="35">
        <v>5000</v>
      </c>
      <c r="D19" s="40">
        <v>3500</v>
      </c>
      <c r="E19" s="35"/>
      <c r="F19" s="35">
        <f>+Summary!I18</f>
        <v>2500</v>
      </c>
    </row>
    <row r="20" spans="1:6">
      <c r="C20" s="38"/>
      <c r="D20" s="38"/>
      <c r="E20" s="38"/>
      <c r="F20" s="38"/>
    </row>
    <row r="21" spans="1:6" ht="16.5" thickBot="1">
      <c r="A21" s="6" t="s">
        <v>140</v>
      </c>
      <c r="B21" s="7"/>
      <c r="C21" s="45">
        <f>C19</f>
        <v>5000</v>
      </c>
      <c r="D21" s="45">
        <f t="shared" ref="D21:F21" si="2">D19</f>
        <v>3500</v>
      </c>
      <c r="E21" s="45">
        <f t="shared" si="2"/>
        <v>0</v>
      </c>
      <c r="F21" s="45">
        <f t="shared" si="2"/>
        <v>2500</v>
      </c>
    </row>
    <row r="22" spans="1:6" ht="15.75" thickTop="1"/>
    <row r="31" spans="1:6" ht="15.75">
      <c r="A31" s="6"/>
    </row>
  </sheetData>
  <mergeCells count="2">
    <mergeCell ref="A2:D2"/>
    <mergeCell ref="A1:F1"/>
  </mergeCells>
  <printOptions horizontalCentered="1"/>
  <pageMargins left="0.75" right="0.75" top="1" bottom="1" header="0.5" footer="0.5"/>
  <pageSetup scale="85" fitToHeight="0" orientation="portrait" r:id="rId1"/>
  <headerFooter scaleWithDoc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00" workbookViewId="0">
      <selection activeCell="C18" sqref="C18"/>
    </sheetView>
  </sheetViews>
  <sheetFormatPr defaultRowHeight="15"/>
  <cols>
    <col min="1" max="3" width="18.7109375" style="5" customWidth="1"/>
    <col min="4" max="11" width="8.7109375" style="5"/>
  </cols>
  <sheetData>
    <row r="1" spans="1:11" s="5" customFormat="1" ht="15.75">
      <c r="A1" s="141" t="str">
        <f>+'General A - App'!A1</f>
        <v>TOWN OF FARMERSVILLE, NEW YORK</v>
      </c>
      <c r="B1" s="141"/>
      <c r="C1" s="141"/>
    </row>
    <row r="2" spans="1:11" s="5" customFormat="1" ht="15.75">
      <c r="A2" s="47"/>
      <c r="B2" s="47"/>
      <c r="C2" s="47"/>
    </row>
    <row r="3" spans="1:11" s="5" customFormat="1" ht="15.75">
      <c r="A3" s="141" t="s">
        <v>164</v>
      </c>
      <c r="B3" s="141"/>
      <c r="C3" s="141"/>
    </row>
    <row r="4" spans="1:11" s="5" customFormat="1" ht="15.75">
      <c r="A4" s="141" t="str">
        <f>Cover!A3&amp;" "&amp;Cover!A1</f>
        <v>2023 TENTATIVE TOWN BUDGET</v>
      </c>
      <c r="B4" s="141"/>
      <c r="C4" s="141"/>
    </row>
    <row r="5" spans="1:11" s="3" customFormat="1">
      <c r="A5" s="142" t="s">
        <v>165</v>
      </c>
      <c r="B5" s="142"/>
      <c r="C5" s="142"/>
      <c r="D5" s="5"/>
      <c r="E5" s="5"/>
      <c r="F5" s="5"/>
      <c r="G5" s="5"/>
      <c r="H5" s="5"/>
      <c r="I5" s="5"/>
      <c r="J5" s="5"/>
      <c r="K5" s="5"/>
    </row>
    <row r="6" spans="1:11" s="3" customFormat="1">
      <c r="A6" s="12"/>
      <c r="B6" s="12"/>
      <c r="C6" s="12"/>
      <c r="D6" s="5"/>
      <c r="E6" s="5"/>
      <c r="F6" s="5"/>
      <c r="G6" s="5"/>
      <c r="H6" s="5"/>
      <c r="I6" s="5"/>
      <c r="J6" s="5"/>
      <c r="K6" s="5"/>
    </row>
    <row r="7" spans="1:11" s="3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3" customFormat="1">
      <c r="A8" s="8" t="s">
        <v>166</v>
      </c>
      <c r="B8" s="5"/>
      <c r="C8" s="8" t="s">
        <v>167</v>
      </c>
      <c r="D8" s="5"/>
      <c r="E8" s="5"/>
      <c r="F8" s="5"/>
      <c r="G8" s="5"/>
      <c r="H8" s="5"/>
      <c r="I8" s="5"/>
      <c r="J8" s="5"/>
      <c r="K8" s="5"/>
    </row>
    <row r="9" spans="1:11" s="3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3" customFormat="1">
      <c r="A10" s="5" t="s">
        <v>168</v>
      </c>
      <c r="B10" s="5"/>
      <c r="C10" s="36"/>
      <c r="D10" s="5"/>
      <c r="E10" s="5"/>
      <c r="F10" s="5"/>
      <c r="G10" s="5"/>
      <c r="H10" s="5"/>
      <c r="I10" s="5"/>
      <c r="J10" s="5"/>
      <c r="K10" s="5"/>
    </row>
    <row r="11" spans="1:11" s="3" customFormat="1">
      <c r="A11" s="5"/>
      <c r="B11" s="5"/>
      <c r="C11" s="36"/>
      <c r="D11" s="5"/>
      <c r="E11" s="5"/>
      <c r="F11" s="5"/>
      <c r="G11" s="5"/>
      <c r="H11" s="5"/>
      <c r="I11" s="5"/>
      <c r="J11" s="5"/>
      <c r="K11" s="5"/>
    </row>
    <row r="12" spans="1:11" s="3" customFormat="1">
      <c r="A12" s="5" t="s">
        <v>169</v>
      </c>
      <c r="B12" s="5"/>
      <c r="C12" s="36"/>
      <c r="D12" s="5"/>
      <c r="E12" s="5"/>
      <c r="F12" s="5"/>
      <c r="G12" s="5"/>
      <c r="H12" s="5"/>
      <c r="I12" s="5"/>
      <c r="J12" s="5"/>
      <c r="K12" s="5"/>
    </row>
    <row r="13" spans="1:11" s="3" customFormat="1">
      <c r="A13" s="5"/>
      <c r="B13" s="5"/>
      <c r="C13" s="36"/>
      <c r="D13" s="5"/>
      <c r="E13" s="5"/>
      <c r="F13" s="5"/>
      <c r="G13" s="5"/>
      <c r="H13" s="5"/>
      <c r="I13" s="5"/>
      <c r="J13" s="5"/>
      <c r="K13" s="5"/>
    </row>
    <row r="14" spans="1:11" s="3" customFormat="1">
      <c r="A14" s="5" t="s">
        <v>170</v>
      </c>
      <c r="B14" s="5"/>
      <c r="C14" s="36"/>
      <c r="D14" s="5"/>
      <c r="E14" s="5"/>
      <c r="F14" s="5"/>
      <c r="G14" s="5"/>
      <c r="H14" s="5"/>
      <c r="I14" s="5"/>
      <c r="J14" s="5"/>
      <c r="K14" s="5"/>
    </row>
    <row r="15" spans="1:11" s="3" customFormat="1">
      <c r="A15" s="5"/>
      <c r="B15" s="5"/>
      <c r="C15" s="36"/>
      <c r="D15" s="5"/>
      <c r="E15" s="5"/>
      <c r="F15" s="5"/>
      <c r="G15" s="5"/>
      <c r="H15" s="5"/>
      <c r="I15" s="5"/>
      <c r="J15" s="5"/>
      <c r="K15" s="5"/>
    </row>
    <row r="16" spans="1:11" s="3" customFormat="1">
      <c r="A16" s="5" t="s">
        <v>175</v>
      </c>
      <c r="B16" s="5"/>
      <c r="C16" s="36"/>
      <c r="D16" s="5"/>
      <c r="E16" s="5"/>
      <c r="F16" s="5"/>
      <c r="G16" s="5"/>
      <c r="H16" s="5"/>
      <c r="I16" s="5"/>
      <c r="J16" s="5"/>
      <c r="K16" s="5"/>
    </row>
    <row r="17" spans="1:11" s="3" customFormat="1">
      <c r="A17" s="5"/>
      <c r="B17" s="5"/>
      <c r="C17" s="36"/>
      <c r="D17" s="5"/>
      <c r="E17" s="5"/>
      <c r="F17" s="5"/>
      <c r="G17" s="5"/>
      <c r="H17" s="5"/>
      <c r="I17" s="5"/>
      <c r="J17" s="5"/>
      <c r="K17" s="5"/>
    </row>
    <row r="18" spans="1:11" s="3" customFormat="1">
      <c r="A18" s="5" t="s">
        <v>171</v>
      </c>
      <c r="B18" s="5"/>
      <c r="C18" s="36"/>
      <c r="D18" s="5"/>
      <c r="E18" s="5"/>
      <c r="F18" s="5"/>
      <c r="G18" s="5"/>
      <c r="H18" s="5"/>
      <c r="I18" s="5"/>
      <c r="J18" s="5"/>
      <c r="K18" s="5"/>
    </row>
    <row r="19" spans="1:11" s="3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3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3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4">
    <mergeCell ref="A1:C1"/>
    <mergeCell ref="A3:C3"/>
    <mergeCell ref="A4:C4"/>
    <mergeCell ref="A5:C5"/>
  </mergeCells>
  <printOptions horizontalCentered="1"/>
  <pageMargins left="0.75" right="0.75" top="1" bottom="1" header="0.5" footer="0.5"/>
  <pageSetup fitToHeight="0" orientation="portrait" r:id="rId1"/>
  <headerFooter scaleWithDoc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Cover</vt:lpstr>
      <vt:lpstr>Summary</vt:lpstr>
      <vt:lpstr>General A - App</vt:lpstr>
      <vt:lpstr>General A - Rev</vt:lpstr>
      <vt:lpstr>Highway DA - App</vt:lpstr>
      <vt:lpstr>Highway DA -Rev</vt:lpstr>
      <vt:lpstr>Lighting District</vt:lpstr>
      <vt:lpstr>Salaries</vt:lpstr>
      <vt:lpstr>Sheet1</vt:lpstr>
      <vt:lpstr>'General A - App'!Print_Area</vt:lpstr>
      <vt:lpstr>Summary!Print_Area</vt:lpstr>
      <vt:lpstr>'General A - App'!Print_Titles</vt:lpstr>
      <vt:lpstr>'General A - Rev'!Print_Titles</vt:lpstr>
      <vt:lpstr>'Highway DA - App'!Print_Titles</vt:lpstr>
      <vt:lpstr>'Highway DA -Rev'!Print_Titles</vt:lpstr>
      <vt:lpstr>Summary!Print_Titles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Toth</dc:creator>
  <cp:lastModifiedBy>Town CLerk</cp:lastModifiedBy>
  <cp:revision/>
  <cp:lastPrinted>2022-09-26T15:49:31Z</cp:lastPrinted>
  <dcterms:created xsi:type="dcterms:W3CDTF">2018-08-21T15:53:48Z</dcterms:created>
  <dcterms:modified xsi:type="dcterms:W3CDTF">2022-10-13T13:15:47Z</dcterms:modified>
</cp:coreProperties>
</file>